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jag\Desktop\"/>
    </mc:Choice>
  </mc:AlternateContent>
  <bookViews>
    <workbookView xWindow="0" yWindow="0" windowWidth="28800" windowHeight="12300"/>
  </bookViews>
  <sheets>
    <sheet name="IV KVARTAL" sheetId="2" r:id="rId1"/>
  </sheets>
  <externalReferences>
    <externalReference r:id="rId2"/>
  </externalReferences>
  <definedNames>
    <definedName name="_xlnm._FilterDatabase" localSheetId="0" hidden="1">'IV KVARTAL'!$A$2:$F$62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2" l="1"/>
  <c r="K61" i="2" l="1"/>
  <c r="E61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4" i="2"/>
  <c r="G61" i="2" l="1"/>
  <c r="J61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4" i="2"/>
  <c r="M61" i="2" l="1"/>
  <c r="Z5" i="2"/>
  <c r="W61" i="2"/>
  <c r="X61" i="2"/>
  <c r="V61" i="2"/>
  <c r="U61" i="2"/>
  <c r="Y61" i="2"/>
  <c r="Z55" i="2"/>
  <c r="Z51" i="2"/>
  <c r="Z47" i="2"/>
  <c r="Z43" i="2"/>
  <c r="Z39" i="2"/>
  <c r="Z35" i="2"/>
  <c r="Z31" i="2"/>
  <c r="Z27" i="2"/>
  <c r="Z23" i="2"/>
  <c r="Z19" i="2"/>
  <c r="Z15" i="2"/>
  <c r="Z11" i="2"/>
  <c r="Z7" i="2"/>
  <c r="Z60" i="2"/>
  <c r="Z56" i="2"/>
  <c r="Z52" i="2"/>
  <c r="Z48" i="2"/>
  <c r="Z44" i="2"/>
  <c r="Z40" i="2"/>
  <c r="Z36" i="2"/>
  <c r="Z32" i="2"/>
  <c r="Z28" i="2"/>
  <c r="Z24" i="2"/>
  <c r="Z20" i="2"/>
  <c r="Z16" i="2"/>
  <c r="Z12" i="2"/>
  <c r="Z8" i="2"/>
  <c r="Z59" i="2"/>
  <c r="Z58" i="2"/>
  <c r="Z54" i="2"/>
  <c r="Z50" i="2"/>
  <c r="Z46" i="2"/>
  <c r="Z42" i="2"/>
  <c r="Z38" i="2"/>
  <c r="Z34" i="2"/>
  <c r="Z30" i="2"/>
  <c r="Z26" i="2"/>
  <c r="Z22" i="2"/>
  <c r="Z18" i="2"/>
  <c r="Z14" i="2"/>
  <c r="Z10" i="2"/>
  <c r="Z6" i="2"/>
  <c r="Z4" i="2"/>
  <c r="Z57" i="2"/>
  <c r="Z53" i="2"/>
  <c r="Z49" i="2"/>
  <c r="Z45" i="2"/>
  <c r="Z41" i="2"/>
  <c r="Z37" i="2"/>
  <c r="Z33" i="2"/>
  <c r="Z29" i="2"/>
  <c r="Z25" i="2"/>
  <c r="Z21" i="2"/>
  <c r="Z17" i="2"/>
  <c r="Z13" i="2"/>
  <c r="Z9" i="2"/>
  <c r="N5" i="2" l="1"/>
  <c r="N6" i="2"/>
  <c r="N7" i="2"/>
  <c r="N8" i="2"/>
  <c r="N9" i="2"/>
  <c r="N10" i="2"/>
  <c r="N11" i="2"/>
  <c r="N12" i="2"/>
  <c r="N13" i="2"/>
  <c r="N14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29" i="2" l="1"/>
  <c r="N46" i="2"/>
  <c r="N15" i="2"/>
  <c r="P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61" i="2" l="1"/>
  <c r="S7" i="2"/>
  <c r="AA7" i="2" s="1"/>
  <c r="R7" i="2"/>
  <c r="S19" i="2"/>
  <c r="AA19" i="2" s="1"/>
  <c r="R19" i="2"/>
  <c r="S8" i="2"/>
  <c r="AA8" i="2" s="1"/>
  <c r="R8" i="2"/>
  <c r="S5" i="2"/>
  <c r="AA5" i="2" s="1"/>
  <c r="R5" i="2"/>
  <c r="S9" i="2"/>
  <c r="AA9" i="2" s="1"/>
  <c r="R9" i="2"/>
  <c r="S13" i="2"/>
  <c r="AA13" i="2" s="1"/>
  <c r="R13" i="2"/>
  <c r="S17" i="2"/>
  <c r="AA17" i="2" s="1"/>
  <c r="R17" i="2"/>
  <c r="S21" i="2"/>
  <c r="AA21" i="2" s="1"/>
  <c r="R21" i="2"/>
  <c r="S25" i="2"/>
  <c r="AA25" i="2" s="1"/>
  <c r="R25" i="2"/>
  <c r="S29" i="2"/>
  <c r="AA29" i="2" s="1"/>
  <c r="R29" i="2"/>
  <c r="S33" i="2"/>
  <c r="AA33" i="2" s="1"/>
  <c r="R33" i="2"/>
  <c r="S37" i="2"/>
  <c r="AA37" i="2" s="1"/>
  <c r="R37" i="2"/>
  <c r="S41" i="2"/>
  <c r="AA41" i="2" s="1"/>
  <c r="R41" i="2"/>
  <c r="S45" i="2"/>
  <c r="AA45" i="2" s="1"/>
  <c r="R45" i="2"/>
  <c r="S49" i="2"/>
  <c r="AA49" i="2" s="1"/>
  <c r="R49" i="2"/>
  <c r="S53" i="2"/>
  <c r="AA53" i="2" s="1"/>
  <c r="R53" i="2"/>
  <c r="S57" i="2"/>
  <c r="AA57" i="2" s="1"/>
  <c r="R57" i="2"/>
  <c r="S15" i="2"/>
  <c r="AA15" i="2" s="1"/>
  <c r="R15" i="2"/>
  <c r="S12" i="2"/>
  <c r="AA12" i="2" s="1"/>
  <c r="R12" i="2"/>
  <c r="S6" i="2"/>
  <c r="AA6" i="2" s="1"/>
  <c r="R6" i="2"/>
  <c r="S10" i="2"/>
  <c r="AA10" i="2" s="1"/>
  <c r="R10" i="2"/>
  <c r="S14" i="2"/>
  <c r="AA14" i="2" s="1"/>
  <c r="R14" i="2"/>
  <c r="S18" i="2"/>
  <c r="AA18" i="2" s="1"/>
  <c r="R18" i="2"/>
  <c r="S22" i="2"/>
  <c r="AA22" i="2" s="1"/>
  <c r="R22" i="2"/>
  <c r="S26" i="2"/>
  <c r="AA26" i="2" s="1"/>
  <c r="R26" i="2"/>
  <c r="S30" i="2"/>
  <c r="AA30" i="2" s="1"/>
  <c r="R30" i="2"/>
  <c r="S34" i="2"/>
  <c r="AA34" i="2" s="1"/>
  <c r="R34" i="2"/>
  <c r="S38" i="2"/>
  <c r="AA38" i="2" s="1"/>
  <c r="R38" i="2"/>
  <c r="S42" i="2"/>
  <c r="AA42" i="2" s="1"/>
  <c r="R42" i="2"/>
  <c r="S46" i="2"/>
  <c r="AA46" i="2" s="1"/>
  <c r="R46" i="2"/>
  <c r="S50" i="2"/>
  <c r="AA50" i="2" s="1"/>
  <c r="R50" i="2"/>
  <c r="S54" i="2"/>
  <c r="AA54" i="2" s="1"/>
  <c r="R54" i="2"/>
  <c r="S58" i="2"/>
  <c r="AA58" i="2" s="1"/>
  <c r="R58" i="2"/>
  <c r="S11" i="2"/>
  <c r="AA11" i="2" s="1"/>
  <c r="R11" i="2"/>
  <c r="S23" i="2"/>
  <c r="AA23" i="2" s="1"/>
  <c r="R23" i="2"/>
  <c r="S27" i="2"/>
  <c r="AA27" i="2" s="1"/>
  <c r="R27" i="2"/>
  <c r="S31" i="2"/>
  <c r="AA31" i="2" s="1"/>
  <c r="R31" i="2"/>
  <c r="S35" i="2"/>
  <c r="AA35" i="2" s="1"/>
  <c r="R35" i="2"/>
  <c r="S39" i="2"/>
  <c r="AA39" i="2" s="1"/>
  <c r="R39" i="2"/>
  <c r="S43" i="2"/>
  <c r="AA43" i="2" s="1"/>
  <c r="R43" i="2"/>
  <c r="S47" i="2"/>
  <c r="AA47" i="2" s="1"/>
  <c r="R47" i="2"/>
  <c r="S51" i="2"/>
  <c r="AA51" i="2" s="1"/>
  <c r="R51" i="2"/>
  <c r="S55" i="2"/>
  <c r="AA55" i="2" s="1"/>
  <c r="R55" i="2"/>
  <c r="S59" i="2"/>
  <c r="AA59" i="2" s="1"/>
  <c r="R59" i="2"/>
  <c r="S16" i="2"/>
  <c r="AA16" i="2" s="1"/>
  <c r="R16" i="2"/>
  <c r="S20" i="2"/>
  <c r="AA20" i="2" s="1"/>
  <c r="R20" i="2"/>
  <c r="S24" i="2"/>
  <c r="AA24" i="2" s="1"/>
  <c r="R24" i="2"/>
  <c r="S28" i="2"/>
  <c r="AA28" i="2" s="1"/>
  <c r="R28" i="2"/>
  <c r="S32" i="2"/>
  <c r="AA32" i="2" s="1"/>
  <c r="R32" i="2"/>
  <c r="S36" i="2"/>
  <c r="AA36" i="2" s="1"/>
  <c r="R36" i="2"/>
  <c r="S40" i="2"/>
  <c r="AA40" i="2" s="1"/>
  <c r="R40" i="2"/>
  <c r="S44" i="2"/>
  <c r="AA44" i="2" s="1"/>
  <c r="R44" i="2"/>
  <c r="S48" i="2"/>
  <c r="AA48" i="2" s="1"/>
  <c r="R48" i="2"/>
  <c r="S52" i="2"/>
  <c r="AA52" i="2" s="1"/>
  <c r="R52" i="2"/>
  <c r="S56" i="2"/>
  <c r="AA56" i="2" s="1"/>
  <c r="R56" i="2"/>
  <c r="S60" i="2"/>
  <c r="AA60" i="2" s="1"/>
  <c r="R60" i="2"/>
  <c r="S4" i="2"/>
  <c r="AA4" i="2" s="1"/>
  <c r="N4" i="2"/>
  <c r="N61" i="2" s="1"/>
  <c r="Z61" i="2"/>
  <c r="R4" i="2"/>
  <c r="S61" i="2" l="1"/>
  <c r="AA61" i="2"/>
  <c r="O6" i="2" l="1"/>
  <c r="O10" i="2"/>
  <c r="O14" i="2"/>
  <c r="O18" i="2"/>
  <c r="O22" i="2"/>
  <c r="O7" i="2"/>
  <c r="O11" i="2"/>
  <c r="O19" i="2"/>
  <c r="O23" i="2"/>
  <c r="O8" i="2"/>
  <c r="O12" i="2"/>
  <c r="O16" i="2"/>
  <c r="O20" i="2"/>
  <c r="O5" i="2"/>
  <c r="O9" i="2"/>
  <c r="O13" i="2"/>
  <c r="O17" i="2"/>
  <c r="O21" i="2"/>
  <c r="O15" i="2"/>
  <c r="O56" i="2"/>
  <c r="O52" i="2"/>
  <c r="O29" i="2"/>
  <c r="O47" i="2"/>
  <c r="O31" i="2"/>
  <c r="O49" i="2"/>
  <c r="O25" i="2"/>
  <c r="O50" i="2"/>
  <c r="O34" i="2"/>
  <c r="O28" i="2"/>
  <c r="O36" i="2"/>
  <c r="O53" i="2"/>
  <c r="O39" i="2"/>
  <c r="O37" i="2"/>
  <c r="O58" i="2"/>
  <c r="O26" i="2"/>
  <c r="O24" i="2"/>
  <c r="O51" i="2"/>
  <c r="O35" i="2"/>
  <c r="O57" i="2"/>
  <c r="O33" i="2"/>
  <c r="O54" i="2"/>
  <c r="O44" i="2"/>
  <c r="O48" i="2"/>
  <c r="O40" i="2"/>
  <c r="O59" i="2"/>
  <c r="O43" i="2"/>
  <c r="O27" i="2"/>
  <c r="O41" i="2"/>
  <c r="O46" i="2"/>
  <c r="O30" i="2"/>
  <c r="O32" i="2"/>
  <c r="O55" i="2"/>
  <c r="O42" i="2"/>
  <c r="O60" i="2"/>
  <c r="O45" i="2"/>
  <c r="O38" i="2"/>
  <c r="O4" i="2"/>
  <c r="AA62" i="2"/>
  <c r="R61" i="2" s="1"/>
  <c r="T5" i="2" l="1"/>
  <c r="AB5" i="2" s="1"/>
  <c r="AC5" i="2" s="1"/>
  <c r="T9" i="2"/>
  <c r="AB9" i="2" s="1"/>
  <c r="AC9" i="2" s="1"/>
  <c r="T13" i="2"/>
  <c r="AB13" i="2" s="1"/>
  <c r="AC13" i="2" s="1"/>
  <c r="T17" i="2"/>
  <c r="AB17" i="2" s="1"/>
  <c r="AC17" i="2" s="1"/>
  <c r="T21" i="2"/>
  <c r="AB21" i="2" s="1"/>
  <c r="AC21" i="2" s="1"/>
  <c r="T25" i="2"/>
  <c r="AB25" i="2" s="1"/>
  <c r="AC25" i="2" s="1"/>
  <c r="T29" i="2"/>
  <c r="AB29" i="2" s="1"/>
  <c r="AC29" i="2" s="1"/>
  <c r="T33" i="2"/>
  <c r="AB33" i="2" s="1"/>
  <c r="AC33" i="2" s="1"/>
  <c r="T37" i="2"/>
  <c r="AB37" i="2" s="1"/>
  <c r="AC37" i="2" s="1"/>
  <c r="T41" i="2"/>
  <c r="AB41" i="2" s="1"/>
  <c r="AC41" i="2" s="1"/>
  <c r="T45" i="2"/>
  <c r="AB45" i="2" s="1"/>
  <c r="AC45" i="2" s="1"/>
  <c r="T49" i="2"/>
  <c r="AB49" i="2" s="1"/>
  <c r="AC49" i="2" s="1"/>
  <c r="T53" i="2"/>
  <c r="AB53" i="2" s="1"/>
  <c r="AC53" i="2" s="1"/>
  <c r="T57" i="2"/>
  <c r="AB57" i="2" s="1"/>
  <c r="AC57" i="2" s="1"/>
  <c r="T16" i="2"/>
  <c r="AB16" i="2" s="1"/>
  <c r="AC16" i="2" s="1"/>
  <c r="T24" i="2"/>
  <c r="AB24" i="2" s="1"/>
  <c r="AC24" i="2" s="1"/>
  <c r="T28" i="2"/>
  <c r="AB28" i="2" s="1"/>
  <c r="AC28" i="2" s="1"/>
  <c r="T40" i="2"/>
  <c r="AB40" i="2" s="1"/>
  <c r="AC40" i="2" s="1"/>
  <c r="T52" i="2"/>
  <c r="AB52" i="2" s="1"/>
  <c r="AC52" i="2" s="1"/>
  <c r="T6" i="2"/>
  <c r="AB6" i="2" s="1"/>
  <c r="AC6" i="2" s="1"/>
  <c r="T10" i="2"/>
  <c r="AB10" i="2" s="1"/>
  <c r="AC10" i="2" s="1"/>
  <c r="T14" i="2"/>
  <c r="AB14" i="2" s="1"/>
  <c r="AC14" i="2" s="1"/>
  <c r="T18" i="2"/>
  <c r="AB18" i="2" s="1"/>
  <c r="AC18" i="2" s="1"/>
  <c r="T22" i="2"/>
  <c r="AB22" i="2" s="1"/>
  <c r="AC22" i="2" s="1"/>
  <c r="T26" i="2"/>
  <c r="AB26" i="2" s="1"/>
  <c r="AC26" i="2" s="1"/>
  <c r="T30" i="2"/>
  <c r="AB30" i="2" s="1"/>
  <c r="AC30" i="2" s="1"/>
  <c r="T34" i="2"/>
  <c r="AB34" i="2" s="1"/>
  <c r="AC34" i="2" s="1"/>
  <c r="T38" i="2"/>
  <c r="AB38" i="2" s="1"/>
  <c r="AC38" i="2" s="1"/>
  <c r="T42" i="2"/>
  <c r="AB42" i="2" s="1"/>
  <c r="AC42" i="2" s="1"/>
  <c r="T46" i="2"/>
  <c r="AB46" i="2" s="1"/>
  <c r="AC46" i="2" s="1"/>
  <c r="T50" i="2"/>
  <c r="AB50" i="2" s="1"/>
  <c r="AC50" i="2" s="1"/>
  <c r="T54" i="2"/>
  <c r="AB54" i="2" s="1"/>
  <c r="AC54" i="2" s="1"/>
  <c r="T58" i="2"/>
  <c r="AB58" i="2" s="1"/>
  <c r="AC58" i="2" s="1"/>
  <c r="T12" i="2"/>
  <c r="AB12" i="2" s="1"/>
  <c r="AC12" i="2" s="1"/>
  <c r="T32" i="2"/>
  <c r="AB32" i="2" s="1"/>
  <c r="AC32" i="2" s="1"/>
  <c r="T44" i="2"/>
  <c r="AB44" i="2" s="1"/>
  <c r="AC44" i="2" s="1"/>
  <c r="T60" i="2"/>
  <c r="AB60" i="2" s="1"/>
  <c r="AC60" i="2" s="1"/>
  <c r="T7" i="2"/>
  <c r="AB7" i="2" s="1"/>
  <c r="AC7" i="2" s="1"/>
  <c r="T11" i="2"/>
  <c r="AB11" i="2" s="1"/>
  <c r="AC11" i="2" s="1"/>
  <c r="T15" i="2"/>
  <c r="AB15" i="2" s="1"/>
  <c r="AC15" i="2" s="1"/>
  <c r="T19" i="2"/>
  <c r="AB19" i="2" s="1"/>
  <c r="AC19" i="2" s="1"/>
  <c r="T23" i="2"/>
  <c r="AB23" i="2" s="1"/>
  <c r="AC23" i="2" s="1"/>
  <c r="T27" i="2"/>
  <c r="AB27" i="2" s="1"/>
  <c r="AC27" i="2" s="1"/>
  <c r="T31" i="2"/>
  <c r="AB31" i="2" s="1"/>
  <c r="AC31" i="2" s="1"/>
  <c r="T35" i="2"/>
  <c r="AB35" i="2" s="1"/>
  <c r="AC35" i="2" s="1"/>
  <c r="T39" i="2"/>
  <c r="AB39" i="2" s="1"/>
  <c r="AC39" i="2" s="1"/>
  <c r="T43" i="2"/>
  <c r="AB43" i="2" s="1"/>
  <c r="AC43" i="2" s="1"/>
  <c r="T47" i="2"/>
  <c r="AB47" i="2" s="1"/>
  <c r="AC47" i="2" s="1"/>
  <c r="T51" i="2"/>
  <c r="AB51" i="2" s="1"/>
  <c r="AC51" i="2" s="1"/>
  <c r="T55" i="2"/>
  <c r="AB55" i="2" s="1"/>
  <c r="AC55" i="2" s="1"/>
  <c r="T59" i="2"/>
  <c r="AB59" i="2" s="1"/>
  <c r="AC59" i="2" s="1"/>
  <c r="T8" i="2"/>
  <c r="AB8" i="2" s="1"/>
  <c r="AC8" i="2" s="1"/>
  <c r="T20" i="2"/>
  <c r="AB20" i="2" s="1"/>
  <c r="AC20" i="2" s="1"/>
  <c r="T36" i="2"/>
  <c r="AB36" i="2" s="1"/>
  <c r="AC36" i="2" s="1"/>
  <c r="T48" i="2"/>
  <c r="AB48" i="2" s="1"/>
  <c r="AC48" i="2" s="1"/>
  <c r="T56" i="2"/>
  <c r="AB56" i="2" s="1"/>
  <c r="AC56" i="2" s="1"/>
  <c r="O61" i="2"/>
  <c r="R62" i="2"/>
  <c r="T4" i="2"/>
  <c r="T61" i="2" l="1"/>
  <c r="AB61" i="2" s="1"/>
  <c r="AB4" i="2"/>
  <c r="AC4" i="2" l="1"/>
</calcChain>
</file>

<file path=xl/sharedStrings.xml><?xml version="1.0" encoding="utf-8"?>
<sst xmlns="http://schemas.openxmlformats.org/spreadsheetml/2006/main" count="156" uniqueCount="156">
  <si>
    <t>Redni broj</t>
  </si>
  <si>
    <t>Šifra ZU</t>
  </si>
  <si>
    <t>Kategorija ZU</t>
  </si>
  <si>
    <t>I   indikator kvaliteta</t>
  </si>
  <si>
    <t>II indikator kvaliteta</t>
  </si>
  <si>
    <t>III indikator kvaliteta</t>
  </si>
  <si>
    <t>IV indikator kvaliteta</t>
  </si>
  <si>
    <t>V indikator kvaliteta</t>
  </si>
  <si>
    <t>00203012</t>
  </si>
  <si>
    <t>Opšta bolnica Kikinda</t>
  </si>
  <si>
    <t>00204016</t>
  </si>
  <si>
    <t>Opšta bolnica Vršac</t>
  </si>
  <si>
    <t>00206027</t>
  </si>
  <si>
    <t>Opšta bolnica Vrbas</t>
  </si>
  <si>
    <t>00210002</t>
  </si>
  <si>
    <t>00211014</t>
  </si>
  <si>
    <t>00212007</t>
  </si>
  <si>
    <t>Zdravstveni centar Aranđelovac</t>
  </si>
  <si>
    <t>00213009</t>
  </si>
  <si>
    <t>Opšta bolnica Jagodina</t>
  </si>
  <si>
    <t>00213016</t>
  </si>
  <si>
    <t>Opšta bolnica Paraćin</t>
  </si>
  <si>
    <t>00214002</t>
  </si>
  <si>
    <t>Zdravstveni centar Negotin</t>
  </si>
  <si>
    <t>00214007</t>
  </si>
  <si>
    <t>Opšta bolnica Majdanpek</t>
  </si>
  <si>
    <t>00214009</t>
  </si>
  <si>
    <t>Opšta bolnica Bor</t>
  </si>
  <si>
    <t>00215002</t>
  </si>
  <si>
    <t>Zdravstveni centar Knjaževac</t>
  </si>
  <si>
    <t>00217008</t>
  </si>
  <si>
    <t>Opšta bolnica Gornji Milanovac</t>
  </si>
  <si>
    <t>00220026</t>
  </si>
  <si>
    <t>Opšta bolnica Aleksinac</t>
  </si>
  <si>
    <t>00221008</t>
  </si>
  <si>
    <t>Opšta bolnica Prokuplje</t>
  </si>
  <si>
    <t>00222008</t>
  </si>
  <si>
    <t>Opšta bolnica Pirot</t>
  </si>
  <si>
    <t>00224002</t>
  </si>
  <si>
    <t>Zdravstveni centar Surdulica</t>
  </si>
  <si>
    <t>00203014</t>
  </si>
  <si>
    <t>Opšta bolnica Senta</t>
  </si>
  <si>
    <t>00214003</t>
  </si>
  <si>
    <t>00201007</t>
  </si>
  <si>
    <t>Opšta bolnica Subotica</t>
  </si>
  <si>
    <t>00204018</t>
  </si>
  <si>
    <t>Opšta bolnica Pančevo</t>
  </si>
  <si>
    <t>00205008</t>
  </si>
  <si>
    <t>Opšta bolnica Sombor</t>
  </si>
  <si>
    <t>00207013</t>
  </si>
  <si>
    <t>Opšta bolnica Sremska Mitrovica</t>
  </si>
  <si>
    <t>00208009</t>
  </si>
  <si>
    <t>Opšta bolnica Šabac</t>
  </si>
  <si>
    <t>00208016</t>
  </si>
  <si>
    <t>Opšta bolnica Loznica</t>
  </si>
  <si>
    <t>00209011</t>
  </si>
  <si>
    <t>Opšta bolnica Valjevo</t>
  </si>
  <si>
    <t>00210008</t>
  </si>
  <si>
    <t>00211012</t>
  </si>
  <si>
    <t>Opšta bolnica Požarevac</t>
  </si>
  <si>
    <t>00213012</t>
  </si>
  <si>
    <t>Opšta bolnica Ćuprija</t>
  </si>
  <si>
    <t>00215003</t>
  </si>
  <si>
    <t>Zdravstveni centar Zaječar</t>
  </si>
  <si>
    <t>00216001</t>
  </si>
  <si>
    <t>Zdravstveni centar Užice</t>
  </si>
  <si>
    <t>00217012</t>
  </si>
  <si>
    <t>Opšta bolnica Čačak</t>
  </si>
  <si>
    <t>00218013</t>
  </si>
  <si>
    <t>Opšta bolnica Novi Pazar</t>
  </si>
  <si>
    <t>00218015</t>
  </si>
  <si>
    <t>Opšta bolnica Kraljevo</t>
  </si>
  <si>
    <t>00224001</t>
  </si>
  <si>
    <t>Zdravstveni centar Vranje</t>
  </si>
  <si>
    <t>00223009</t>
  </si>
  <si>
    <t>Opšta bolnica Leskovac</t>
  </si>
  <si>
    <t>00219012</t>
  </si>
  <si>
    <t>Opšta bolnica Kruševac</t>
  </si>
  <si>
    <t>00202012</t>
  </si>
  <si>
    <t>Opšta bolnica Zrenjanin</t>
  </si>
  <si>
    <t>00206020</t>
  </si>
  <si>
    <t>00220019</t>
  </si>
  <si>
    <t>Klinički centar Niš</t>
  </si>
  <si>
    <t>00230048</t>
  </si>
  <si>
    <t>00230049</t>
  </si>
  <si>
    <t>00230050</t>
  </si>
  <si>
    <t>00230051</t>
  </si>
  <si>
    <t>Klinički centar Srbije</t>
  </si>
  <si>
    <t>00212010</t>
  </si>
  <si>
    <t>Klinički centar Kragujevac</t>
  </si>
  <si>
    <t>00230047</t>
  </si>
  <si>
    <t>Kliničko-bolnički centar Bežanijska kosa</t>
  </si>
  <si>
    <t>00230036</t>
  </si>
  <si>
    <t>00206017</t>
  </si>
  <si>
    <t>00230039</t>
  </si>
  <si>
    <t>Institut za onkologiju i radiologiju Srbije</t>
  </si>
  <si>
    <t>00206015</t>
  </si>
  <si>
    <t>00206018</t>
  </si>
  <si>
    <t>00230044</t>
  </si>
  <si>
    <t>00230037</t>
  </si>
  <si>
    <t>00230034</t>
  </si>
  <si>
    <t>00230045</t>
  </si>
  <si>
    <t>00206016</t>
  </si>
  <si>
    <t>00230020</t>
  </si>
  <si>
    <t>Specijalna bolnica za cerebrovaskularne bolesti "Sveti Sava"</t>
  </si>
  <si>
    <t>Opšta bolnica Smederevo</t>
  </si>
  <si>
    <t>Ukupna suma koeficijenata za kvartal</t>
  </si>
  <si>
    <t>6 = 4 * (1-%5)</t>
  </si>
  <si>
    <t>9 = 7 * (1-%8)</t>
  </si>
  <si>
    <t>12 = 10 * (1-%11)</t>
  </si>
  <si>
    <t>13 = 6 + 9 +12</t>
  </si>
  <si>
    <t>14 = 13 /(suma 13)</t>
  </si>
  <si>
    <t>17 = 0,8* 16</t>
  </si>
  <si>
    <t>18 = 0,2* 16</t>
  </si>
  <si>
    <t>19 = 14 * (suma 17)</t>
  </si>
  <si>
    <t>25 = 20+ 21 + 22+ 23 +24</t>
  </si>
  <si>
    <t>26 = 0.2* 25* 18</t>
  </si>
  <si>
    <t>27 = 19+ 26</t>
  </si>
  <si>
    <t>Sredstva za DSG učinak za kvartal</t>
  </si>
  <si>
    <t>20% Varijabilnog dela 2019. za kvartal</t>
  </si>
  <si>
    <t>Sredstva za Indikatore kvaliteta za kvartal</t>
  </si>
  <si>
    <t>Ukupna sredstva za učinak za kvartal</t>
  </si>
  <si>
    <t xml:space="preserve">Index Učinka (Ukupna sredstva za učinak za kvartal / Varijabilni deo naknade za kvartal) </t>
  </si>
  <si>
    <t>80% Varijabilnog dela 2019. za kvartal + razlika za kvalitet za kvartal</t>
  </si>
  <si>
    <t>ZDRAVSTVENA USTANOVA</t>
  </si>
  <si>
    <t>DSG Učinak - udeo u ukupnim koeficijentima</t>
  </si>
  <si>
    <t>Varijabilni deo naknade - Prilog 1a Pravilnika o ugovaranju ZZ za 2019. godinu</t>
  </si>
  <si>
    <t>1/4 Varijabilnog dela za 2019. godinu (kvartal)</t>
  </si>
  <si>
    <t>Indikatori kvaliteta - Ukupno</t>
  </si>
  <si>
    <t>Institut za onkologiju Vojvodine, Sremska Kamenica</t>
  </si>
  <si>
    <t>Institut za plućne bolesti Vojvodine, Sremska Kamenica</t>
  </si>
  <si>
    <t>Institut za kardiovaskularne bolesti Vojvodine, Sremska Kamenica</t>
  </si>
  <si>
    <t>Institut za zdravstvenu zaštitu dece i omladine Vojvodine, Novi Sad</t>
  </si>
  <si>
    <t>Klinički centar Vojvodine, Novi Sad</t>
  </si>
  <si>
    <t>Opšta bolnica "Stefan Visoki", Smederevska Palanka</t>
  </si>
  <si>
    <t>Opšta bolnica Petrovac na Mlavi</t>
  </si>
  <si>
    <t>Institut za ortopedsko-hirurške bolesti "Banjica"</t>
  </si>
  <si>
    <t>Institut za kardiovaskularne bolesti "Dedinje"</t>
  </si>
  <si>
    <t>Institut za zdravstvenu zaštitu majke i deteta Srbije "Dr Vukan Čupić"</t>
  </si>
  <si>
    <t>Univerzitetska dečja klinika</t>
  </si>
  <si>
    <t>Ginekološko - akušerska klinika Narodni Front</t>
  </si>
  <si>
    <t>Kliničko-bolnički centar "Dr Dragiša Mišović" - Dedinje</t>
  </si>
  <si>
    <t>Kliničko-bolnički centar "Zemun"</t>
  </si>
  <si>
    <t>Kliničko-bolnički centar "Zvezdara"</t>
  </si>
  <si>
    <t>Zdravstveni centar Kladovo</t>
  </si>
  <si>
    <t>Suma koeficijenata po ZU - oktobar</t>
  </si>
  <si>
    <t>% greške (DSG kontrola) - oktobar</t>
  </si>
  <si>
    <t>Suma koeficijenata po ZU umanjena za % greške- oktobar</t>
  </si>
  <si>
    <t>Suma koeficijenata po ZU  - novembar</t>
  </si>
  <si>
    <t>% greška (DSG kontrola) - novembar</t>
  </si>
  <si>
    <t>Suma koeficijenata po ZU umanjena za % greške- novembar</t>
  </si>
  <si>
    <t>Suma koeficijenata po ZU - decembar</t>
  </si>
  <si>
    <t>% greška (DSG kontrola) - decembar</t>
  </si>
  <si>
    <t>Suma koeficijenata po ZU umanjena za % greške- decembar</t>
  </si>
  <si>
    <t>16 = 15/4 (četvrtina)</t>
  </si>
  <si>
    <t>28 = 27/16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</si>
</sst>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9" fillId="0" borderId="0"/>
  </cellStyleXfs>
  <cellXfs count="67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49" fontId="5" fillId="3" borderId="4" xfId="0" applyNumberFormat="1" applyFont="1" applyFill="1" applyBorder="1"/>
    <xf numFmtId="3" fontId="5" fillId="3" borderId="4" xfId="0" applyNumberFormat="1" applyFont="1" applyFill="1" applyBorder="1"/>
    <xf numFmtId="164" fontId="5" fillId="3" borderId="4" xfId="0" applyNumberFormat="1" applyFont="1" applyFill="1" applyBorder="1"/>
    <xf numFmtId="3" fontId="5" fillId="3" borderId="4" xfId="1" applyNumberFormat="1" applyFont="1" applyFill="1" applyBorder="1" applyAlignment="1" applyProtection="1">
      <alignment horizontal="right" wrapText="1"/>
    </xf>
    <xf numFmtId="3" fontId="5" fillId="3" borderId="4" xfId="0" applyNumberFormat="1" applyFont="1" applyFill="1" applyBorder="1" applyAlignment="1" applyProtection="1">
      <alignment horizontal="right" wrapText="1"/>
    </xf>
    <xf numFmtId="0" fontId="5" fillId="3" borderId="0" xfId="0" applyFont="1" applyFill="1"/>
    <xf numFmtId="0" fontId="5" fillId="3" borderId="6" xfId="0" applyFont="1" applyFill="1" applyBorder="1"/>
    <xf numFmtId="49" fontId="5" fillId="3" borderId="6" xfId="0" applyNumberFormat="1" applyFont="1" applyFill="1" applyBorder="1"/>
    <xf numFmtId="3" fontId="5" fillId="3" borderId="6" xfId="1" applyNumberFormat="1" applyFont="1" applyFill="1" applyBorder="1" applyAlignment="1" applyProtection="1">
      <alignment horizontal="right" wrapText="1"/>
    </xf>
    <xf numFmtId="164" fontId="0" fillId="4" borderId="6" xfId="0" applyNumberFormat="1" applyFont="1" applyFill="1" applyBorder="1"/>
    <xf numFmtId="3" fontId="0" fillId="4" borderId="7" xfId="0" applyNumberFormat="1" applyFont="1" applyFill="1" applyBorder="1"/>
    <xf numFmtId="3" fontId="0" fillId="4" borderId="6" xfId="0" applyNumberFormat="1" applyFont="1" applyFill="1" applyBorder="1"/>
    <xf numFmtId="3" fontId="0" fillId="4" borderId="8" xfId="0" applyNumberFormat="1" applyFont="1" applyFill="1" applyBorder="1"/>
    <xf numFmtId="3" fontId="2" fillId="4" borderId="9" xfId="0" applyNumberFormat="1" applyFont="1" applyFill="1" applyBorder="1"/>
    <xf numFmtId="3" fontId="0" fillId="4" borderId="6" xfId="0" applyNumberFormat="1" applyFill="1" applyBorder="1"/>
    <xf numFmtId="3" fontId="0" fillId="4" borderId="9" xfId="0" applyNumberFormat="1" applyFont="1" applyFill="1" applyBorder="1"/>
    <xf numFmtId="0" fontId="0" fillId="3" borderId="0" xfId="0" applyFill="1"/>
    <xf numFmtId="3" fontId="0" fillId="3" borderId="0" xfId="0" applyNumberFormat="1" applyFill="1"/>
    <xf numFmtId="3" fontId="1" fillId="4" borderId="9" xfId="0" applyNumberFormat="1" applyFont="1" applyFill="1" applyBorder="1"/>
    <xf numFmtId="3" fontId="7" fillId="4" borderId="9" xfId="0" applyNumberFormat="1" applyFont="1" applyFill="1" applyBorder="1"/>
    <xf numFmtId="3" fontId="5" fillId="3" borderId="11" xfId="0" applyNumberFormat="1" applyFont="1" applyFill="1" applyBorder="1"/>
    <xf numFmtId="3" fontId="5" fillId="3" borderId="5" xfId="0" applyNumberFormat="1" applyFont="1" applyFill="1" applyBorder="1"/>
    <xf numFmtId="49" fontId="4" fillId="2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/>
    <xf numFmtId="1" fontId="5" fillId="3" borderId="4" xfId="0" applyNumberFormat="1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vertical="center" wrapText="1"/>
    </xf>
    <xf numFmtId="3" fontId="5" fillId="5" borderId="4" xfId="0" applyNumberFormat="1" applyFont="1" applyFill="1" applyBorder="1"/>
    <xf numFmtId="2" fontId="5" fillId="5" borderId="4" xfId="0" applyNumberFormat="1" applyFont="1" applyFill="1" applyBorder="1"/>
    <xf numFmtId="3" fontId="5" fillId="5" borderId="10" xfId="0" applyNumberFormat="1" applyFont="1" applyFill="1" applyBorder="1"/>
    <xf numFmtId="3" fontId="0" fillId="5" borderId="6" xfId="0" applyNumberFormat="1" applyFill="1" applyBorder="1"/>
    <xf numFmtId="0" fontId="2" fillId="5" borderId="6" xfId="0" applyFont="1" applyFill="1" applyBorder="1" applyAlignment="1"/>
    <xf numFmtId="0" fontId="8" fillId="0" borderId="3" xfId="0" applyFont="1" applyBorder="1"/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10" fillId="0" borderId="0" xfId="0" applyFont="1"/>
    <xf numFmtId="0" fontId="5" fillId="0" borderId="6" xfId="0" applyFont="1" applyFill="1" applyBorder="1"/>
    <xf numFmtId="1" fontId="5" fillId="0" borderId="6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/>
    <xf numFmtId="3" fontId="5" fillId="0" borderId="4" xfId="0" applyNumberFormat="1" applyFont="1" applyFill="1" applyBorder="1"/>
    <xf numFmtId="3" fontId="5" fillId="0" borderId="5" xfId="0" applyNumberFormat="1" applyFont="1" applyFill="1" applyBorder="1"/>
    <xf numFmtId="3" fontId="5" fillId="0" borderId="6" xfId="0" applyNumberFormat="1" applyFont="1" applyFill="1" applyBorder="1" applyAlignment="1" applyProtection="1">
      <alignment horizontal="right" wrapText="1"/>
    </xf>
    <xf numFmtId="3" fontId="5" fillId="0" borderId="4" xfId="1" applyNumberFormat="1" applyFont="1" applyFill="1" applyBorder="1" applyAlignment="1" applyProtection="1">
      <alignment horizontal="right" wrapText="1"/>
    </xf>
    <xf numFmtId="3" fontId="5" fillId="0" borderId="4" xfId="0" applyNumberFormat="1" applyFont="1" applyFill="1" applyBorder="1" applyAlignment="1" applyProtection="1">
      <alignment horizontal="right" wrapText="1"/>
    </xf>
    <xf numFmtId="0" fontId="5" fillId="0" borderId="4" xfId="0" applyNumberFormat="1" applyFont="1" applyFill="1" applyBorder="1"/>
    <xf numFmtId="0" fontId="5" fillId="0" borderId="0" xfId="0" applyFont="1" applyFill="1"/>
    <xf numFmtId="3" fontId="5" fillId="0" borderId="6" xfId="1" applyNumberFormat="1" applyFont="1" applyFill="1" applyBorder="1" applyAlignment="1" applyProtection="1">
      <alignment horizontal="right" wrapText="1"/>
    </xf>
    <xf numFmtId="165" fontId="5" fillId="3" borderId="4" xfId="0" applyNumberFormat="1" applyFont="1" applyFill="1" applyBorder="1"/>
    <xf numFmtId="2" fontId="5" fillId="3" borderId="5" xfId="2" applyNumberFormat="1" applyFont="1" applyFill="1" applyBorder="1"/>
    <xf numFmtId="2" fontId="5" fillId="3" borderId="5" xfId="0" applyNumberFormat="1" applyFont="1" applyFill="1" applyBorder="1"/>
    <xf numFmtId="4" fontId="5" fillId="3" borderId="5" xfId="0" applyNumberFormat="1" applyFont="1" applyFill="1" applyBorder="1"/>
    <xf numFmtId="0" fontId="0" fillId="0" borderId="0" xfId="0" applyBorder="1"/>
    <xf numFmtId="2" fontId="5" fillId="3" borderId="0" xfId="0" applyNumberFormat="1" applyFont="1" applyFill="1" applyBorder="1"/>
    <xf numFmtId="0" fontId="0" fillId="3" borderId="11" xfId="0" applyFill="1" applyBorder="1"/>
    <xf numFmtId="4" fontId="5" fillId="0" borderId="5" xfId="0" applyNumberFormat="1" applyFont="1" applyFill="1" applyBorder="1"/>
    <xf numFmtId="4" fontId="5" fillId="3" borderId="4" xfId="1" applyNumberFormat="1" applyFont="1" applyFill="1" applyBorder="1" applyAlignment="1" applyProtection="1">
      <alignment horizontal="right" wrapText="1"/>
    </xf>
    <xf numFmtId="4" fontId="0" fillId="4" borderId="7" xfId="0" applyNumberFormat="1" applyFont="1" applyFill="1" applyBorder="1"/>
    <xf numFmtId="0" fontId="5" fillId="3" borderId="0" xfId="0" applyNumberFormat="1" applyFont="1" applyFill="1" applyBorder="1"/>
    <xf numFmtId="3" fontId="0" fillId="4" borderId="12" xfId="0" applyNumberFormat="1" applyFill="1" applyBorder="1"/>
    <xf numFmtId="4" fontId="5" fillId="3" borderId="0" xfId="0" applyNumberFormat="1" applyFont="1" applyFill="1" applyBorder="1"/>
    <xf numFmtId="2" fontId="5" fillId="3" borderId="11" xfId="0" applyNumberFormat="1" applyFont="1" applyFill="1" applyBorder="1"/>
    <xf numFmtId="0" fontId="5" fillId="3" borderId="6" xfId="0" applyNumberFormat="1" applyFont="1" applyFill="1" applyBorder="1"/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colors>
    <mruColors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-maria.popovic/Desktop/Ana/DSG/Q4/Copy%20of%20DSG_kvalitet_201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alitet DSG - zbirno po ZU"/>
    </sheetNames>
    <sheetDataSet>
      <sheetData sheetId="0">
        <row r="9">
          <cell r="B9" t="str">
            <v>00221008</v>
          </cell>
          <cell r="C9" t="str">
            <v>Opšta bolnica Prokuplje</v>
          </cell>
          <cell r="D9">
            <v>1</v>
          </cell>
          <cell r="E9">
            <v>0</v>
          </cell>
          <cell r="F9">
            <v>1</v>
          </cell>
          <cell r="G9">
            <v>0</v>
          </cell>
          <cell r="H9">
            <v>1</v>
          </cell>
        </row>
        <row r="10">
          <cell r="B10" t="str">
            <v>00222008</v>
          </cell>
          <cell r="C10" t="str">
            <v>Opšta bolnica Pirot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</row>
        <row r="11">
          <cell r="B11" t="str">
            <v>00214009</v>
          </cell>
          <cell r="C11" t="str">
            <v>Opšta bolnica Bor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00210002</v>
          </cell>
          <cell r="C12" t="str">
            <v>Opšta bolnica Smederevska Palanka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1</v>
          </cell>
        </row>
        <row r="13">
          <cell r="B13" t="str">
            <v>00204016</v>
          </cell>
          <cell r="C13" t="str">
            <v>Opšta bolnica Vršac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</row>
        <row r="14">
          <cell r="B14" t="str">
            <v>00203012</v>
          </cell>
          <cell r="C14" t="str">
            <v>Opšta bolnica Kikinda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  <cell r="H14">
            <v>0</v>
          </cell>
        </row>
        <row r="15">
          <cell r="B15" t="str">
            <v>00206027</v>
          </cell>
          <cell r="C15" t="str">
            <v>Opšta bolnica Vrbas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</row>
        <row r="16">
          <cell r="B16" t="str">
            <v>00213009</v>
          </cell>
          <cell r="C16" t="str">
            <v>Opšta bolnica Jagodina</v>
          </cell>
          <cell r="D16">
            <v>1</v>
          </cell>
          <cell r="E16">
            <v>0</v>
          </cell>
          <cell r="F16">
            <v>1</v>
          </cell>
          <cell r="G16">
            <v>0</v>
          </cell>
          <cell r="H16">
            <v>1</v>
          </cell>
        </row>
        <row r="17">
          <cell r="B17" t="str">
            <v>00203014</v>
          </cell>
          <cell r="C17" t="str">
            <v>Opšta bolnica Senta</v>
          </cell>
          <cell r="D17">
            <v>1</v>
          </cell>
          <cell r="E17">
            <v>0</v>
          </cell>
          <cell r="F17">
            <v>0</v>
          </cell>
          <cell r="G17">
            <v>1</v>
          </cell>
          <cell r="H17">
            <v>1</v>
          </cell>
        </row>
        <row r="18">
          <cell r="B18" t="str">
            <v>00214002</v>
          </cell>
          <cell r="C18" t="str">
            <v>Zdravstveni centar Negotin</v>
          </cell>
          <cell r="D18">
            <v>1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</row>
        <row r="19">
          <cell r="B19" t="str">
            <v>00213016</v>
          </cell>
          <cell r="C19" t="str">
            <v>Opšta bolnica Paraćin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B20" t="str">
            <v>00217008</v>
          </cell>
          <cell r="C20" t="str">
            <v>Opšta bolnica Gornji Milanovac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1</v>
          </cell>
        </row>
        <row r="21">
          <cell r="B21" t="str">
            <v>00224002</v>
          </cell>
          <cell r="C21" t="str">
            <v>Zdravstveni centar Surdulica</v>
          </cell>
          <cell r="D21">
            <v>1</v>
          </cell>
          <cell r="E21">
            <v>0</v>
          </cell>
          <cell r="F21">
            <v>1</v>
          </cell>
          <cell r="G21">
            <v>0</v>
          </cell>
          <cell r="H21">
            <v>1</v>
          </cell>
        </row>
        <row r="22">
          <cell r="B22" t="str">
            <v>00212007</v>
          </cell>
          <cell r="C22" t="str">
            <v>Zdravstveni centar Arandjelovac</v>
          </cell>
          <cell r="D22">
            <v>1</v>
          </cell>
          <cell r="E22">
            <v>1</v>
          </cell>
          <cell r="F22">
            <v>0</v>
          </cell>
          <cell r="G22">
            <v>1</v>
          </cell>
          <cell r="H22">
            <v>0</v>
          </cell>
        </row>
        <row r="23">
          <cell r="B23" t="str">
            <v>00211014</v>
          </cell>
          <cell r="C23" t="str">
            <v>Opšta bolnica Petrovac</v>
          </cell>
          <cell r="D23">
            <v>0</v>
          </cell>
          <cell r="E23">
            <v>1</v>
          </cell>
          <cell r="F23">
            <v>1</v>
          </cell>
          <cell r="G23">
            <v>0</v>
          </cell>
          <cell r="H23">
            <v>1</v>
          </cell>
        </row>
        <row r="24">
          <cell r="B24" t="str">
            <v>00220026</v>
          </cell>
          <cell r="C24" t="str">
            <v>Opšta bolnica Aleksinac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</row>
        <row r="25">
          <cell r="B25" t="str">
            <v>00214003</v>
          </cell>
          <cell r="C25" t="str">
            <v>Zdravstveni cenar Kladovo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</row>
        <row r="26">
          <cell r="B26" t="str">
            <v>00215002</v>
          </cell>
          <cell r="C26" t="str">
            <v>Zdravstveni cenar Knjaževac</v>
          </cell>
          <cell r="D26">
            <v>0</v>
          </cell>
          <cell r="E26">
            <v>1</v>
          </cell>
          <cell r="F26">
            <v>0</v>
          </cell>
          <cell r="G26">
            <v>0</v>
          </cell>
          <cell r="H26">
            <v>1</v>
          </cell>
        </row>
        <row r="27">
          <cell r="B27" t="str">
            <v>00214007</v>
          </cell>
          <cell r="C27" t="str">
            <v>Opšta bolnica Majdanpek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1</v>
          </cell>
        </row>
        <row r="28">
          <cell r="B28" t="str">
            <v>00216001</v>
          </cell>
          <cell r="C28" t="str">
            <v>Zdravstveni centar Užice</v>
          </cell>
          <cell r="D28">
            <v>0</v>
          </cell>
          <cell r="E28">
            <v>0</v>
          </cell>
          <cell r="F28">
            <v>1</v>
          </cell>
          <cell r="G28">
            <v>1</v>
          </cell>
          <cell r="H28">
            <v>0</v>
          </cell>
        </row>
        <row r="29">
          <cell r="B29" t="str">
            <v>00223009</v>
          </cell>
          <cell r="C29" t="str">
            <v>Opšta bolnica Leskovac</v>
          </cell>
          <cell r="D29">
            <v>1</v>
          </cell>
          <cell r="E29">
            <v>0</v>
          </cell>
          <cell r="F29">
            <v>1</v>
          </cell>
          <cell r="G29">
            <v>0</v>
          </cell>
          <cell r="H29">
            <v>1</v>
          </cell>
        </row>
        <row r="30">
          <cell r="B30" t="str">
            <v>00205008</v>
          </cell>
          <cell r="C30" t="str">
            <v>Opšta bolnica Sombor</v>
          </cell>
          <cell r="D30">
            <v>1</v>
          </cell>
          <cell r="E30">
            <v>0</v>
          </cell>
          <cell r="F30">
            <v>0</v>
          </cell>
          <cell r="G30">
            <v>1</v>
          </cell>
          <cell r="H30">
            <v>1</v>
          </cell>
        </row>
        <row r="31">
          <cell r="B31" t="str">
            <v>00201007</v>
          </cell>
          <cell r="C31" t="str">
            <v>Opšta bolnica Subotica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  <cell r="H31">
            <v>1</v>
          </cell>
        </row>
        <row r="32">
          <cell r="B32" t="str">
            <v>00204018</v>
          </cell>
          <cell r="C32" t="str">
            <v>Opšta bolnica Pančevo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00209011</v>
          </cell>
          <cell r="C33" t="str">
            <v>Opšta bolnica Valjevo</v>
          </cell>
          <cell r="D33">
            <v>0</v>
          </cell>
          <cell r="E33">
            <v>1</v>
          </cell>
          <cell r="F33">
            <v>1</v>
          </cell>
          <cell r="G33">
            <v>0</v>
          </cell>
          <cell r="H33">
            <v>1</v>
          </cell>
        </row>
        <row r="34">
          <cell r="B34" t="str">
            <v>00202012</v>
          </cell>
          <cell r="C34" t="str">
            <v>Opšta bolnica Zrenjanin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1</v>
          </cell>
        </row>
        <row r="35">
          <cell r="B35" t="str">
            <v>00219012</v>
          </cell>
          <cell r="C35" t="str">
            <v>Opšta bolnica Kruševac</v>
          </cell>
          <cell r="D35">
            <v>1</v>
          </cell>
          <cell r="E35">
            <v>1</v>
          </cell>
          <cell r="F35">
            <v>1</v>
          </cell>
          <cell r="G35">
            <v>0</v>
          </cell>
          <cell r="H35">
            <v>1</v>
          </cell>
        </row>
        <row r="36">
          <cell r="B36" t="str">
            <v>00218015</v>
          </cell>
          <cell r="C36" t="str">
            <v>Opšta bolnica Kraljevo</v>
          </cell>
          <cell r="D36">
            <v>0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</row>
        <row r="37">
          <cell r="B37" t="str">
            <v>00208009</v>
          </cell>
          <cell r="C37" t="str">
            <v>Opšta bolnica Šabac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0</v>
          </cell>
        </row>
        <row r="38">
          <cell r="B38" t="str">
            <v>00224001</v>
          </cell>
          <cell r="C38" t="str">
            <v>Zdravstveni centar Vranje</v>
          </cell>
          <cell r="D38">
            <v>0</v>
          </cell>
          <cell r="E38">
            <v>1</v>
          </cell>
          <cell r="F38">
            <v>1</v>
          </cell>
          <cell r="G38">
            <v>1</v>
          </cell>
          <cell r="H38">
            <v>0</v>
          </cell>
        </row>
        <row r="39">
          <cell r="B39" t="str">
            <v>00211012</v>
          </cell>
          <cell r="C39" t="str">
            <v>Opšta bolnica Požarevac</v>
          </cell>
          <cell r="D39">
            <v>1</v>
          </cell>
          <cell r="E39">
            <v>0</v>
          </cell>
          <cell r="F39">
            <v>0</v>
          </cell>
          <cell r="G39">
            <v>0</v>
          </cell>
          <cell r="H39">
            <v>1</v>
          </cell>
        </row>
        <row r="40">
          <cell r="B40" t="str">
            <v>00217012</v>
          </cell>
          <cell r="C40" t="str">
            <v>Opšta bolnica Čačak</v>
          </cell>
          <cell r="D40">
            <v>1</v>
          </cell>
          <cell r="E40">
            <v>1</v>
          </cell>
          <cell r="F40">
            <v>1</v>
          </cell>
          <cell r="G40">
            <v>0</v>
          </cell>
          <cell r="H40">
            <v>1</v>
          </cell>
        </row>
        <row r="41">
          <cell r="B41" t="str">
            <v>00207013</v>
          </cell>
          <cell r="C41" t="str">
            <v>Opšta bolnica Sremska Mitrovica</v>
          </cell>
          <cell r="D41">
            <v>0</v>
          </cell>
          <cell r="E41">
            <v>1</v>
          </cell>
          <cell r="F41">
            <v>0</v>
          </cell>
          <cell r="G41">
            <v>1</v>
          </cell>
          <cell r="H41">
            <v>1</v>
          </cell>
        </row>
        <row r="42">
          <cell r="B42" t="str">
            <v>00213012</v>
          </cell>
          <cell r="C42" t="str">
            <v>Opšta bolnica Ćuprija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0</v>
          </cell>
        </row>
        <row r="43">
          <cell r="B43" t="str">
            <v>00208016</v>
          </cell>
          <cell r="C43" t="str">
            <v>Opšta bolnica Loznica</v>
          </cell>
          <cell r="D43">
            <v>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00215003</v>
          </cell>
          <cell r="C44" t="str">
            <v>Zdravstveni centar Zaječar</v>
          </cell>
          <cell r="D44">
            <v>1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B45" t="str">
            <v>00218013</v>
          </cell>
          <cell r="C45" t="str">
            <v>Opšta bolnica Novi Pazar</v>
          </cell>
          <cell r="D45">
            <v>1</v>
          </cell>
          <cell r="E45">
            <v>1</v>
          </cell>
          <cell r="F45">
            <v>1</v>
          </cell>
          <cell r="G45">
            <v>0</v>
          </cell>
          <cell r="H45">
            <v>1</v>
          </cell>
        </row>
        <row r="46">
          <cell r="B46" t="str">
            <v>00210008</v>
          </cell>
          <cell r="C46" t="str">
            <v>Opšta bolnica Smedervo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00230051</v>
          </cell>
          <cell r="C47" t="str">
            <v>Klinički centar Srbije</v>
          </cell>
          <cell r="D47">
            <v>1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</row>
        <row r="48">
          <cell r="B48" t="str">
            <v>00220019</v>
          </cell>
          <cell r="C48" t="str">
            <v>Klinički centar Niš</v>
          </cell>
          <cell r="D48">
            <v>0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</row>
        <row r="49">
          <cell r="B49" t="str">
            <v>00206020</v>
          </cell>
          <cell r="C49" t="str">
            <v>Klinički centar Vojvodine</v>
          </cell>
          <cell r="D49">
            <v>0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</row>
        <row r="50">
          <cell r="B50" t="str">
            <v>00212010</v>
          </cell>
          <cell r="C50" t="str">
            <v>Klinički centar Kragujevac</v>
          </cell>
          <cell r="D50">
            <v>0</v>
          </cell>
          <cell r="E50">
            <v>1</v>
          </cell>
          <cell r="F50">
            <v>1</v>
          </cell>
          <cell r="G50">
            <v>0</v>
          </cell>
          <cell r="H50">
            <v>0</v>
          </cell>
        </row>
        <row r="51">
          <cell r="B51" t="str">
            <v>00230050</v>
          </cell>
          <cell r="C51" t="str">
            <v>Kliničko-bolnički centar Zvezdara</v>
          </cell>
          <cell r="D51">
            <v>1</v>
          </cell>
          <cell r="E51">
            <v>1</v>
          </cell>
          <cell r="F51">
            <v>0</v>
          </cell>
          <cell r="G51">
            <v>0</v>
          </cell>
          <cell r="H51">
            <v>1</v>
          </cell>
        </row>
        <row r="52">
          <cell r="B52" t="str">
            <v>00230049</v>
          </cell>
          <cell r="C52" t="str">
            <v>Kliničko-bolnički centar Zemun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1</v>
          </cell>
        </row>
        <row r="53">
          <cell r="B53" t="str">
            <v>00230048</v>
          </cell>
          <cell r="C53" t="str">
            <v>Kliničko-bolnički centar Dragiša Mišović</v>
          </cell>
          <cell r="D53">
            <v>1</v>
          </cell>
          <cell r="E53">
            <v>1</v>
          </cell>
          <cell r="F53">
            <v>1</v>
          </cell>
          <cell r="G53">
            <v>0</v>
          </cell>
          <cell r="H53">
            <v>1</v>
          </cell>
        </row>
        <row r="54">
          <cell r="B54" t="str">
            <v>00230047</v>
          </cell>
          <cell r="C54" t="str">
            <v>Kliničko-bolnički centar Bežanijska kosa</v>
          </cell>
          <cell r="D54">
            <v>0</v>
          </cell>
          <cell r="E54">
            <v>1</v>
          </cell>
          <cell r="F54">
            <v>0</v>
          </cell>
          <cell r="G54">
            <v>1</v>
          </cell>
          <cell r="H54">
            <v>0</v>
          </cell>
        </row>
        <row r="55">
          <cell r="B55" t="str">
            <v>00230020</v>
          </cell>
          <cell r="C55" t="str">
            <v>Specijalna bolnica za cerebrovaskularne bolesti "Sveti Sava"</v>
          </cell>
          <cell r="D55">
            <v>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 t="str">
            <v>00230036</v>
          </cell>
          <cell r="C56" t="str">
            <v>Institut za kardiovaskularne bolesti Dedinje</v>
          </cell>
          <cell r="D56">
            <v>1</v>
          </cell>
          <cell r="E56">
            <v>0</v>
          </cell>
          <cell r="F56">
            <v>1</v>
          </cell>
          <cell r="G56">
            <v>1</v>
          </cell>
          <cell r="H56">
            <v>0</v>
          </cell>
        </row>
        <row r="57">
          <cell r="B57" t="str">
            <v>00206017</v>
          </cell>
          <cell r="C57" t="str">
            <v>Institut za kardiovaskularne bolesti Vojvodine</v>
          </cell>
          <cell r="D57">
            <v>0</v>
          </cell>
          <cell r="E57">
            <v>1</v>
          </cell>
          <cell r="F57">
            <v>0</v>
          </cell>
          <cell r="G57">
            <v>0</v>
          </cell>
          <cell r="H57">
            <v>1</v>
          </cell>
        </row>
        <row r="58">
          <cell r="B58" t="str">
            <v>00230039</v>
          </cell>
          <cell r="C58" t="str">
            <v>Institut za onkologiju i radiologiju Srbije</v>
          </cell>
          <cell r="D58">
            <v>0</v>
          </cell>
          <cell r="E58">
            <v>0</v>
          </cell>
          <cell r="F58">
            <v>1</v>
          </cell>
          <cell r="G58">
            <v>0</v>
          </cell>
          <cell r="H58">
            <v>0</v>
          </cell>
        </row>
        <row r="59">
          <cell r="B59" t="str">
            <v>00206015</v>
          </cell>
          <cell r="C59" t="str">
            <v>Institut za onkologiju i radiologiju Vojvodine</v>
          </cell>
          <cell r="D59">
            <v>1</v>
          </cell>
          <cell r="E59">
            <v>1</v>
          </cell>
          <cell r="F59">
            <v>0</v>
          </cell>
          <cell r="G59">
            <v>1</v>
          </cell>
          <cell r="H59">
            <v>1</v>
          </cell>
        </row>
        <row r="60">
          <cell r="B60" t="str">
            <v>00230037</v>
          </cell>
          <cell r="C60" t="str">
            <v>Institut za ZZZ majke i deteta Srbije</v>
          </cell>
          <cell r="D60">
            <v>0</v>
          </cell>
          <cell r="E60">
            <v>1</v>
          </cell>
          <cell r="F60">
            <v>1</v>
          </cell>
          <cell r="G60">
            <v>0</v>
          </cell>
          <cell r="H60">
            <v>1</v>
          </cell>
        </row>
        <row r="61">
          <cell r="B61" t="str">
            <v>00230044</v>
          </cell>
          <cell r="C61" t="str">
            <v>UDK Tiršova</v>
          </cell>
          <cell r="D61">
            <v>0</v>
          </cell>
          <cell r="E61">
            <v>1</v>
          </cell>
          <cell r="F61">
            <v>0</v>
          </cell>
          <cell r="G61">
            <v>1</v>
          </cell>
          <cell r="H61">
            <v>0</v>
          </cell>
        </row>
        <row r="62">
          <cell r="B62" t="str">
            <v>00206018</v>
          </cell>
          <cell r="C62" t="str">
            <v>Institut za ZZ dece i omladine Vojvodine</v>
          </cell>
          <cell r="D62">
            <v>1</v>
          </cell>
          <cell r="E62">
            <v>0</v>
          </cell>
          <cell r="F62">
            <v>1</v>
          </cell>
          <cell r="G62">
            <v>0</v>
          </cell>
          <cell r="H62">
            <v>0</v>
          </cell>
        </row>
        <row r="63">
          <cell r="B63" t="str">
            <v>00230034</v>
          </cell>
          <cell r="C63" t="str">
            <v>Institut za ortopedsko-hirurške bolesti Banjica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</row>
        <row r="64">
          <cell r="B64" t="str">
            <v>00230045</v>
          </cell>
          <cell r="C64" t="str">
            <v>GAK Narodni front</v>
          </cell>
          <cell r="D64">
            <v>1</v>
          </cell>
          <cell r="E64">
            <v>1</v>
          </cell>
          <cell r="F64">
            <v>0</v>
          </cell>
          <cell r="G64">
            <v>1</v>
          </cell>
          <cell r="H64">
            <v>0</v>
          </cell>
        </row>
        <row r="65">
          <cell r="B65" t="str">
            <v>00206016</v>
          </cell>
          <cell r="C65" t="str">
            <v>Institut za plućne bolesti Vojvodine</v>
          </cell>
          <cell r="D65">
            <v>1</v>
          </cell>
          <cell r="E65">
            <v>1</v>
          </cell>
          <cell r="F65">
            <v>0</v>
          </cell>
          <cell r="G65">
            <v>1</v>
          </cell>
          <cell r="H6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zoomScale="82" zoomScaleNormal="82" workbookViewId="0">
      <selection activeCell="AC3" sqref="AC3"/>
    </sheetView>
  </sheetViews>
  <sheetFormatPr defaultColWidth="9.140625" defaultRowHeight="15" x14ac:dyDescent="0.25"/>
  <cols>
    <col min="1" max="1" width="6.5703125" customWidth="1"/>
    <col min="2" max="2" width="12.140625" customWidth="1"/>
    <col min="3" max="3" width="68" customWidth="1"/>
    <col min="4" max="4" width="11.140625" customWidth="1"/>
    <col min="5" max="5" width="14" customWidth="1"/>
    <col min="6" max="7" width="11.28515625" customWidth="1"/>
    <col min="8" max="8" width="13.42578125" customWidth="1"/>
    <col min="9" max="10" width="11.28515625" customWidth="1"/>
    <col min="11" max="11" width="13.42578125" customWidth="1"/>
    <col min="12" max="13" width="11.28515625" customWidth="1"/>
    <col min="14" max="14" width="13.42578125" customWidth="1"/>
    <col min="15" max="15" width="15.7109375" customWidth="1"/>
    <col min="16" max="16" width="14.85546875" customWidth="1"/>
    <col min="17" max="17" width="23.28515625" customWidth="1"/>
    <col min="18" max="18" width="15.7109375" customWidth="1"/>
    <col min="19" max="19" width="12.7109375" customWidth="1"/>
    <col min="20" max="20" width="13.85546875" customWidth="1"/>
    <col min="21" max="25" width="7.85546875" customWidth="1"/>
    <col min="26" max="26" width="13.85546875" customWidth="1"/>
    <col min="27" max="28" width="13.28515625" customWidth="1"/>
    <col min="29" max="29" width="16.42578125" customWidth="1"/>
  </cols>
  <sheetData>
    <row r="1" spans="1:29" ht="18.75" customHeight="1" x14ac:dyDescent="0.3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29" ht="129.75" customHeight="1" x14ac:dyDescent="0.25">
      <c r="A2" s="1" t="s">
        <v>0</v>
      </c>
      <c r="B2" s="1" t="s">
        <v>1</v>
      </c>
      <c r="C2" s="1" t="s">
        <v>124</v>
      </c>
      <c r="D2" s="1" t="s">
        <v>2</v>
      </c>
      <c r="E2" s="1" t="s">
        <v>145</v>
      </c>
      <c r="F2" s="1" t="s">
        <v>146</v>
      </c>
      <c r="G2" s="1" t="s">
        <v>147</v>
      </c>
      <c r="H2" s="1" t="s">
        <v>148</v>
      </c>
      <c r="I2" s="1" t="s">
        <v>149</v>
      </c>
      <c r="J2" s="1" t="s">
        <v>150</v>
      </c>
      <c r="K2" s="1" t="s">
        <v>151</v>
      </c>
      <c r="L2" s="1" t="s">
        <v>152</v>
      </c>
      <c r="M2" s="1" t="s">
        <v>153</v>
      </c>
      <c r="N2" s="1" t="s">
        <v>106</v>
      </c>
      <c r="O2" s="1" t="s">
        <v>125</v>
      </c>
      <c r="P2" s="1" t="s">
        <v>126</v>
      </c>
      <c r="Q2" s="1" t="s">
        <v>127</v>
      </c>
      <c r="R2" s="1" t="s">
        <v>123</v>
      </c>
      <c r="S2" s="1" t="s">
        <v>119</v>
      </c>
      <c r="T2" s="1" t="s">
        <v>118</v>
      </c>
      <c r="U2" s="36" t="s">
        <v>3</v>
      </c>
      <c r="V2" s="36" t="s">
        <v>4</v>
      </c>
      <c r="W2" s="36" t="s">
        <v>5</v>
      </c>
      <c r="X2" s="36" t="s">
        <v>6</v>
      </c>
      <c r="Y2" s="36" t="s">
        <v>7</v>
      </c>
      <c r="Z2" s="1" t="s">
        <v>128</v>
      </c>
      <c r="AA2" s="1" t="s">
        <v>120</v>
      </c>
      <c r="AB2" s="1" t="s">
        <v>121</v>
      </c>
      <c r="AC2" s="1" t="s">
        <v>122</v>
      </c>
    </row>
    <row r="3" spans="1:29" s="35" customFormat="1" ht="24.75" customHeight="1" x14ac:dyDescent="0.25">
      <c r="A3" s="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 t="s">
        <v>107</v>
      </c>
      <c r="H3" s="2">
        <v>7</v>
      </c>
      <c r="I3" s="2">
        <v>8</v>
      </c>
      <c r="J3" s="2" t="s">
        <v>108</v>
      </c>
      <c r="K3" s="2">
        <v>10</v>
      </c>
      <c r="L3" s="2">
        <v>11</v>
      </c>
      <c r="M3" s="2" t="s">
        <v>109</v>
      </c>
      <c r="N3" s="2" t="s">
        <v>110</v>
      </c>
      <c r="O3" s="2" t="s">
        <v>111</v>
      </c>
      <c r="P3" s="2">
        <v>15</v>
      </c>
      <c r="Q3" s="26" t="s">
        <v>154</v>
      </c>
      <c r="R3" s="2" t="s">
        <v>112</v>
      </c>
      <c r="S3" s="2" t="s">
        <v>113</v>
      </c>
      <c r="T3" s="2" t="s">
        <v>114</v>
      </c>
      <c r="U3" s="2">
        <v>20</v>
      </c>
      <c r="V3" s="2">
        <v>21</v>
      </c>
      <c r="W3" s="2">
        <v>22</v>
      </c>
      <c r="X3" s="2">
        <v>23</v>
      </c>
      <c r="Y3" s="2">
        <v>24</v>
      </c>
      <c r="Z3" s="2" t="s">
        <v>115</v>
      </c>
      <c r="AA3" s="2" t="s">
        <v>116</v>
      </c>
      <c r="AB3" s="2" t="s">
        <v>117</v>
      </c>
      <c r="AC3" s="2" t="s">
        <v>155</v>
      </c>
    </row>
    <row r="4" spans="1:29" s="9" customFormat="1" x14ac:dyDescent="0.25">
      <c r="A4" s="3">
        <v>1</v>
      </c>
      <c r="B4" s="28" t="s">
        <v>8</v>
      </c>
      <c r="C4" s="4" t="s">
        <v>9</v>
      </c>
      <c r="D4" s="5">
        <v>1</v>
      </c>
      <c r="E4" s="58">
        <v>1407.3699999999583</v>
      </c>
      <c r="F4" s="51">
        <v>1.75</v>
      </c>
      <c r="G4" s="25">
        <f t="shared" ref="G4:G35" si="0">E4*(1-F4%)</f>
        <v>1382.7410249999591</v>
      </c>
      <c r="H4" s="53">
        <v>1347.72999999999</v>
      </c>
      <c r="I4" s="52">
        <v>1.94</v>
      </c>
      <c r="J4" s="25">
        <f t="shared" ref="J4:J35" si="1">H4*(1-I4%)</f>
        <v>1321.5840379999902</v>
      </c>
      <c r="K4" s="53">
        <v>1852.0399999999447</v>
      </c>
      <c r="L4" s="52">
        <v>1.64</v>
      </c>
      <c r="M4" s="53">
        <f t="shared" ref="M4:M35" si="2">K4*(1-L4%)</f>
        <v>1821.6665439999456</v>
      </c>
      <c r="N4" s="25">
        <f t="shared" ref="N4:N35" si="3">G4+J4+M4</f>
        <v>4525.9916069998944</v>
      </c>
      <c r="O4" s="50">
        <f>N4/$N$61</f>
        <v>9.9407506446285102E-3</v>
      </c>
      <c r="P4" s="7">
        <v>44754000</v>
      </c>
      <c r="Q4" s="7">
        <f>P4/4</f>
        <v>11188500</v>
      </c>
      <c r="R4" s="8">
        <f>Q4*0.8</f>
        <v>8950800</v>
      </c>
      <c r="S4" s="8">
        <f t="shared" ref="S4:S60" si="4">Q4*0.2</f>
        <v>2237700</v>
      </c>
      <c r="T4" s="5">
        <f>O4*$R$61</f>
        <v>13128743.213095473</v>
      </c>
      <c r="U4" s="27">
        <f>VLOOKUP(B4:B60,'[1]Kvalitet DSG - zbirno po ZU'!$B$9:$D$65,3,0)</f>
        <v>0</v>
      </c>
      <c r="V4" s="27">
        <f>VLOOKUP(B4:B60,'[1]Kvalitet DSG - zbirno po ZU'!$B$9:$E$65,4,0)</f>
        <v>1</v>
      </c>
      <c r="W4" s="27">
        <f>VLOOKUP(B4:B60,'[1]Kvalitet DSG - zbirno po ZU'!$B$9:$F$65,5,0)</f>
        <v>0</v>
      </c>
      <c r="X4" s="27">
        <f>VLOOKUP(B4:B60,'[1]Kvalitet DSG - zbirno po ZU'!$B$9:$G$65,6,0)</f>
        <v>1</v>
      </c>
      <c r="Y4" s="27">
        <f>VLOOKUP(B4:B60,'[1]Kvalitet DSG - zbirno po ZU'!$B$9:$H$65,7,0)</f>
        <v>0</v>
      </c>
      <c r="Z4" s="27">
        <f>SUM(U4:Y4)</f>
        <v>2</v>
      </c>
      <c r="AA4" s="5">
        <f>0.2*Z4*S4</f>
        <v>895080</v>
      </c>
      <c r="AB4" s="30">
        <f t="shared" ref="AB4:AB61" si="5">T4+AA4</f>
        <v>14023823.213095473</v>
      </c>
      <c r="AC4" s="31">
        <f>AB4/Q4</f>
        <v>1.2534140602489585</v>
      </c>
    </row>
    <row r="5" spans="1:29" s="9" customFormat="1" x14ac:dyDescent="0.25">
      <c r="A5" s="10">
        <v>2</v>
      </c>
      <c r="B5" s="29" t="s">
        <v>10</v>
      </c>
      <c r="C5" s="11" t="s">
        <v>11</v>
      </c>
      <c r="D5" s="5">
        <v>1</v>
      </c>
      <c r="E5" s="58">
        <v>1182.630000000001</v>
      </c>
      <c r="F5" s="51">
        <v>15.71</v>
      </c>
      <c r="G5" s="25">
        <f t="shared" si="0"/>
        <v>996.83882700000083</v>
      </c>
      <c r="H5" s="53">
        <v>1028.9100000000012</v>
      </c>
      <c r="I5" s="52">
        <v>15.58</v>
      </c>
      <c r="J5" s="25">
        <f t="shared" si="1"/>
        <v>868.60582200000113</v>
      </c>
      <c r="K5" s="53">
        <v>1259.6299999999808</v>
      </c>
      <c r="L5" s="52">
        <v>6.07</v>
      </c>
      <c r="M5" s="53">
        <f t="shared" si="2"/>
        <v>1183.170458999982</v>
      </c>
      <c r="N5" s="25">
        <f t="shared" si="3"/>
        <v>3048.6151079999836</v>
      </c>
      <c r="O5" s="50">
        <f t="shared" ref="O5:O60" si="6">N5/$N$61</f>
        <v>6.6958857266117243E-3</v>
      </c>
      <c r="P5" s="12">
        <v>44783000</v>
      </c>
      <c r="Q5" s="7">
        <f t="shared" ref="Q5:Q60" si="7">P5/4</f>
        <v>11195750</v>
      </c>
      <c r="R5" s="8">
        <f t="shared" ref="R5:R60" si="8">Q5*0.8</f>
        <v>8956600</v>
      </c>
      <c r="S5" s="8">
        <f t="shared" si="4"/>
        <v>2239150</v>
      </c>
      <c r="T5" s="5">
        <f t="shared" ref="T5:T60" si="9">O5*$R$61</f>
        <v>8843252.1276869532</v>
      </c>
      <c r="U5" s="27">
        <f>VLOOKUP(B5:B61,'[1]Kvalitet DSG - zbirno po ZU'!$B$9:$D$65,3,0)</f>
        <v>1</v>
      </c>
      <c r="V5" s="27">
        <f>VLOOKUP(B5:B61,'[1]Kvalitet DSG - zbirno po ZU'!$B$9:$E$65,4,0)</f>
        <v>1</v>
      </c>
      <c r="W5" s="27">
        <f>VLOOKUP(B5:B61,'[1]Kvalitet DSG - zbirno po ZU'!$B$9:$F$65,5,0)</f>
        <v>1</v>
      </c>
      <c r="X5" s="27">
        <f>VLOOKUP(B5:B61,'[1]Kvalitet DSG - zbirno po ZU'!$B$9:$G$65,6,0)</f>
        <v>1</v>
      </c>
      <c r="Y5" s="27">
        <f>VLOOKUP(B5:B61,'[1]Kvalitet DSG - zbirno po ZU'!$B$9:$H$65,7,0)</f>
        <v>1</v>
      </c>
      <c r="Z5" s="64">
        <f>SUM(U5:Y5)</f>
        <v>5</v>
      </c>
      <c r="AA5" s="5">
        <f t="shared" ref="AA5:AA60" si="10">0.2*Z5*S5</f>
        <v>2239150</v>
      </c>
      <c r="AB5" s="30">
        <f t="shared" si="5"/>
        <v>11082402.127686953</v>
      </c>
      <c r="AC5" s="31">
        <f t="shared" ref="AC5:AC60" si="11">AB5/Q5</f>
        <v>0.98987581249018186</v>
      </c>
    </row>
    <row r="6" spans="1:29" s="9" customFormat="1" x14ac:dyDescent="0.25">
      <c r="A6" s="10">
        <v>3</v>
      </c>
      <c r="B6" s="29" t="s">
        <v>12</v>
      </c>
      <c r="C6" s="11" t="s">
        <v>13</v>
      </c>
      <c r="D6" s="5">
        <v>1</v>
      </c>
      <c r="E6" s="58">
        <v>1316.1399999999824</v>
      </c>
      <c r="F6" s="51">
        <v>8.2100000000000009</v>
      </c>
      <c r="G6" s="25">
        <f t="shared" si="0"/>
        <v>1208.0849059999837</v>
      </c>
      <c r="H6" s="53">
        <v>1233.7499999999882</v>
      </c>
      <c r="I6" s="52">
        <v>4.6100000000000003</v>
      </c>
      <c r="J6" s="25">
        <f t="shared" si="1"/>
        <v>1176.8741249999887</v>
      </c>
      <c r="K6" s="53">
        <v>1359.6099999999869</v>
      </c>
      <c r="L6" s="52">
        <v>6.1</v>
      </c>
      <c r="M6" s="53">
        <f t="shared" si="2"/>
        <v>1276.6737899999878</v>
      </c>
      <c r="N6" s="25">
        <f t="shared" si="3"/>
        <v>3661.6328209999601</v>
      </c>
      <c r="O6" s="50">
        <f t="shared" si="6"/>
        <v>8.0422992321622991E-3</v>
      </c>
      <c r="P6" s="12">
        <v>53890000</v>
      </c>
      <c r="Q6" s="7">
        <f t="shared" si="7"/>
        <v>13472500</v>
      </c>
      <c r="R6" s="8">
        <f t="shared" si="8"/>
        <v>10778000</v>
      </c>
      <c r="S6" s="8">
        <f t="shared" si="4"/>
        <v>2694500</v>
      </c>
      <c r="T6" s="5">
        <f t="shared" si="9"/>
        <v>10621459.609691225</v>
      </c>
      <c r="U6" s="27">
        <f>VLOOKUP(B6:B62,'[1]Kvalitet DSG - zbirno po ZU'!$B$9:$D$65,3,0)</f>
        <v>0</v>
      </c>
      <c r="V6" s="27">
        <f>VLOOKUP(B6:B62,'[1]Kvalitet DSG - zbirno po ZU'!$B$9:$E$65,4,0)</f>
        <v>1</v>
      </c>
      <c r="W6" s="27">
        <f>VLOOKUP(B6:B62,'[1]Kvalitet DSG - zbirno po ZU'!$B$9:$F$65,5,0)</f>
        <v>1</v>
      </c>
      <c r="X6" s="27">
        <f>VLOOKUP(B6:B62,'[1]Kvalitet DSG - zbirno po ZU'!$B$9:$G$65,6,0)</f>
        <v>0</v>
      </c>
      <c r="Y6" s="27">
        <f>VLOOKUP(B6:B62,'[1]Kvalitet DSG - zbirno po ZU'!$B$9:$H$65,7,0)</f>
        <v>0</v>
      </c>
      <c r="Z6" s="27">
        <f t="shared" ref="Z6:Z60" si="12">SUM(U6:Y6)</f>
        <v>2</v>
      </c>
      <c r="AA6" s="5">
        <f t="shared" si="10"/>
        <v>1077800</v>
      </c>
      <c r="AB6" s="30">
        <f t="shared" si="5"/>
        <v>11699259.609691225</v>
      </c>
      <c r="AC6" s="31">
        <f>AB6/Q6</f>
        <v>0.86838074668333454</v>
      </c>
    </row>
    <row r="7" spans="1:29" s="9" customFormat="1" x14ac:dyDescent="0.25">
      <c r="A7" s="10">
        <v>4</v>
      </c>
      <c r="B7" s="29" t="s">
        <v>14</v>
      </c>
      <c r="C7" s="11" t="s">
        <v>134</v>
      </c>
      <c r="D7" s="5">
        <v>1</v>
      </c>
      <c r="E7" s="58">
        <v>1173.6499999999999</v>
      </c>
      <c r="F7" s="51">
        <v>3.64</v>
      </c>
      <c r="G7" s="25">
        <f t="shared" si="0"/>
        <v>1130.92914</v>
      </c>
      <c r="H7" s="53">
        <v>921.49999999999807</v>
      </c>
      <c r="I7" s="52">
        <v>9.4</v>
      </c>
      <c r="J7" s="25">
        <f t="shared" si="1"/>
        <v>834.87899999999831</v>
      </c>
      <c r="K7" s="53">
        <v>1399.2999999999984</v>
      </c>
      <c r="L7" s="52">
        <v>7.11</v>
      </c>
      <c r="M7" s="53">
        <f t="shared" si="2"/>
        <v>1299.8097699999985</v>
      </c>
      <c r="N7" s="25">
        <f t="shared" si="3"/>
        <v>3265.6179099999968</v>
      </c>
      <c r="O7" s="50">
        <f t="shared" si="6"/>
        <v>7.1725040969444365E-3</v>
      </c>
      <c r="P7" s="12">
        <v>47872000</v>
      </c>
      <c r="Q7" s="7">
        <f t="shared" si="7"/>
        <v>11968000</v>
      </c>
      <c r="R7" s="8">
        <f t="shared" si="8"/>
        <v>9574400</v>
      </c>
      <c r="S7" s="8">
        <f t="shared" si="4"/>
        <v>2393600</v>
      </c>
      <c r="T7" s="5">
        <f t="shared" si="9"/>
        <v>9472721.7138819769</v>
      </c>
      <c r="U7" s="27">
        <f>VLOOKUP(B7:B63,'[1]Kvalitet DSG - zbirno po ZU'!$B$9:$D$65,3,0)</f>
        <v>0</v>
      </c>
      <c r="V7" s="27">
        <f>VLOOKUP(B7:B63,'[1]Kvalitet DSG - zbirno po ZU'!$B$9:$E$65,4,0)</f>
        <v>1</v>
      </c>
      <c r="W7" s="27">
        <f>VLOOKUP(B7:B63,'[1]Kvalitet DSG - zbirno po ZU'!$B$9:$F$65,5,0)</f>
        <v>0</v>
      </c>
      <c r="X7" s="27">
        <f>VLOOKUP(B7:B63,'[1]Kvalitet DSG - zbirno po ZU'!$B$9:$G$65,6,0)</f>
        <v>0</v>
      </c>
      <c r="Y7" s="27">
        <f>VLOOKUP(B7:B63,'[1]Kvalitet DSG - zbirno po ZU'!$B$9:$H$65,7,0)</f>
        <v>1</v>
      </c>
      <c r="Z7" s="27">
        <f t="shared" si="12"/>
        <v>2</v>
      </c>
      <c r="AA7" s="5">
        <f t="shared" si="10"/>
        <v>957440</v>
      </c>
      <c r="AB7" s="30">
        <f t="shared" si="5"/>
        <v>10430161.713881977</v>
      </c>
      <c r="AC7" s="31">
        <f t="shared" si="11"/>
        <v>0.87150415390056624</v>
      </c>
    </row>
    <row r="8" spans="1:29" s="9" customFormat="1" x14ac:dyDescent="0.25">
      <c r="A8" s="10">
        <v>5</v>
      </c>
      <c r="B8" s="29" t="s">
        <v>15</v>
      </c>
      <c r="C8" s="11" t="s">
        <v>135</v>
      </c>
      <c r="D8" s="5">
        <v>1</v>
      </c>
      <c r="E8" s="58">
        <v>455.50000000000085</v>
      </c>
      <c r="F8" s="51">
        <v>18.66</v>
      </c>
      <c r="G8" s="25">
        <f t="shared" si="0"/>
        <v>370.50370000000072</v>
      </c>
      <c r="H8" s="53">
        <v>451.57000000000164</v>
      </c>
      <c r="I8" s="52">
        <v>8.92</v>
      </c>
      <c r="J8" s="25">
        <f t="shared" si="1"/>
        <v>411.2899560000015</v>
      </c>
      <c r="K8" s="53">
        <v>472.64000000000112</v>
      </c>
      <c r="L8" s="52">
        <v>10.14</v>
      </c>
      <c r="M8" s="53">
        <f t="shared" si="2"/>
        <v>424.71430400000099</v>
      </c>
      <c r="N8" s="25">
        <f t="shared" si="3"/>
        <v>1206.5079600000031</v>
      </c>
      <c r="O8" s="50">
        <f t="shared" si="6"/>
        <v>2.6499374772525376E-3</v>
      </c>
      <c r="P8" s="12">
        <v>20579000</v>
      </c>
      <c r="Q8" s="7">
        <f t="shared" si="7"/>
        <v>5144750</v>
      </c>
      <c r="R8" s="8">
        <f t="shared" si="8"/>
        <v>4115800</v>
      </c>
      <c r="S8" s="8">
        <f t="shared" si="4"/>
        <v>1028950</v>
      </c>
      <c r="T8" s="5">
        <f t="shared" si="9"/>
        <v>3499770.7832461908</v>
      </c>
      <c r="U8" s="27">
        <f>VLOOKUP(B8:B64,'[1]Kvalitet DSG - zbirno po ZU'!$B$9:$D$65,3,0)</f>
        <v>0</v>
      </c>
      <c r="V8" s="27">
        <f>VLOOKUP(B8:B64,'[1]Kvalitet DSG - zbirno po ZU'!$B$9:$E$65,4,0)</f>
        <v>1</v>
      </c>
      <c r="W8" s="27">
        <f>VLOOKUP(B8:B64,'[1]Kvalitet DSG - zbirno po ZU'!$B$9:$F$65,5,0)</f>
        <v>1</v>
      </c>
      <c r="X8" s="27">
        <f>VLOOKUP(B8:B64,'[1]Kvalitet DSG - zbirno po ZU'!$B$9:$G$65,6,0)</f>
        <v>0</v>
      </c>
      <c r="Y8" s="27">
        <f>VLOOKUP(B8:B64,'[1]Kvalitet DSG - zbirno po ZU'!$B$9:$H$65,7,0)</f>
        <v>1</v>
      </c>
      <c r="Z8" s="27">
        <f t="shared" si="12"/>
        <v>3</v>
      </c>
      <c r="AA8" s="5">
        <f t="shared" si="10"/>
        <v>617370.00000000012</v>
      </c>
      <c r="AB8" s="30">
        <f t="shared" si="5"/>
        <v>4117140.7832461908</v>
      </c>
      <c r="AC8" s="31">
        <f t="shared" si="11"/>
        <v>0.80026061193375597</v>
      </c>
    </row>
    <row r="9" spans="1:29" s="9" customFormat="1" x14ac:dyDescent="0.25">
      <c r="A9" s="10">
        <v>6</v>
      </c>
      <c r="B9" s="29" t="s">
        <v>16</v>
      </c>
      <c r="C9" s="11" t="s">
        <v>17</v>
      </c>
      <c r="D9" s="5">
        <v>1</v>
      </c>
      <c r="E9" s="58">
        <v>807.52000000000032</v>
      </c>
      <c r="F9" s="51">
        <v>13.23</v>
      </c>
      <c r="G9" s="25">
        <f t="shared" si="0"/>
        <v>700.68510400000025</v>
      </c>
      <c r="H9" s="53">
        <v>671.9300000000004</v>
      </c>
      <c r="I9" s="52">
        <v>4.3899999999999997</v>
      </c>
      <c r="J9" s="25">
        <f t="shared" si="1"/>
        <v>642.43227300000035</v>
      </c>
      <c r="K9" s="53">
        <v>849.94000000000017</v>
      </c>
      <c r="L9" s="52">
        <v>7.91</v>
      </c>
      <c r="M9" s="53">
        <f t="shared" si="2"/>
        <v>782.70974600000022</v>
      </c>
      <c r="N9" s="25">
        <f t="shared" si="3"/>
        <v>2125.8271230000009</v>
      </c>
      <c r="O9" s="50">
        <f t="shared" si="6"/>
        <v>4.6691021942346974E-3</v>
      </c>
      <c r="P9" s="12">
        <v>26418000</v>
      </c>
      <c r="Q9" s="7">
        <f t="shared" si="7"/>
        <v>6604500</v>
      </c>
      <c r="R9" s="8">
        <f t="shared" si="8"/>
        <v>5283600</v>
      </c>
      <c r="S9" s="8">
        <f t="shared" si="4"/>
        <v>1320900</v>
      </c>
      <c r="T9" s="5">
        <f t="shared" si="9"/>
        <v>6166480.373082404</v>
      </c>
      <c r="U9" s="27">
        <f>VLOOKUP(B9:B65,'[1]Kvalitet DSG - zbirno po ZU'!$B$9:$D$65,3,0)</f>
        <v>1</v>
      </c>
      <c r="V9" s="27">
        <f>VLOOKUP(B9:B65,'[1]Kvalitet DSG - zbirno po ZU'!$B$9:$E$65,4,0)</f>
        <v>1</v>
      </c>
      <c r="W9" s="27">
        <f>VLOOKUP(B9:B65,'[1]Kvalitet DSG - zbirno po ZU'!$B$9:$F$65,5,0)</f>
        <v>0</v>
      </c>
      <c r="X9" s="27">
        <f>VLOOKUP(B9:B65,'[1]Kvalitet DSG - zbirno po ZU'!$B$9:$G$65,6,0)</f>
        <v>1</v>
      </c>
      <c r="Y9" s="27">
        <f>VLOOKUP(B9:B65,'[1]Kvalitet DSG - zbirno po ZU'!$B$9:$H$65,7,0)</f>
        <v>0</v>
      </c>
      <c r="Z9" s="27">
        <f t="shared" si="12"/>
        <v>3</v>
      </c>
      <c r="AA9" s="5">
        <f t="shared" si="10"/>
        <v>792540.00000000012</v>
      </c>
      <c r="AB9" s="30">
        <f t="shared" si="5"/>
        <v>6959020.373082404</v>
      </c>
      <c r="AC9" s="31">
        <f t="shared" si="11"/>
        <v>1.0536786089912036</v>
      </c>
    </row>
    <row r="10" spans="1:29" s="9" customFormat="1" x14ac:dyDescent="0.25">
      <c r="A10" s="10">
        <v>7</v>
      </c>
      <c r="B10" s="29" t="s">
        <v>18</v>
      </c>
      <c r="C10" s="11" t="s">
        <v>19</v>
      </c>
      <c r="D10" s="5">
        <v>1</v>
      </c>
      <c r="E10" s="58">
        <v>1260.550000000005</v>
      </c>
      <c r="F10" s="51">
        <v>35.44</v>
      </c>
      <c r="G10" s="25">
        <f t="shared" si="0"/>
        <v>813.81108000000313</v>
      </c>
      <c r="H10" s="53">
        <v>1031.4799999999987</v>
      </c>
      <c r="I10" s="52">
        <v>32.729999999999997</v>
      </c>
      <c r="J10" s="25">
        <f t="shared" si="1"/>
        <v>693.87659599999915</v>
      </c>
      <c r="K10" s="53">
        <v>1285.0100000000036</v>
      </c>
      <c r="L10" s="52">
        <v>39.33</v>
      </c>
      <c r="M10" s="53">
        <f t="shared" si="2"/>
        <v>779.61556700000222</v>
      </c>
      <c r="N10" s="25">
        <f t="shared" si="3"/>
        <v>2287.3032430000044</v>
      </c>
      <c r="O10" s="50">
        <f t="shared" si="6"/>
        <v>5.023763444931573E-3</v>
      </c>
      <c r="P10" s="12">
        <v>55825000</v>
      </c>
      <c r="Q10" s="7">
        <f t="shared" si="7"/>
        <v>13956250</v>
      </c>
      <c r="R10" s="8">
        <f t="shared" si="8"/>
        <v>11165000</v>
      </c>
      <c r="S10" s="8">
        <f t="shared" si="4"/>
        <v>2791250</v>
      </c>
      <c r="T10" s="5">
        <f t="shared" si="9"/>
        <v>6634881.2669877922</v>
      </c>
      <c r="U10" s="27">
        <f>VLOOKUP(B10:B66,'[1]Kvalitet DSG - zbirno po ZU'!$B$9:$D$65,3,0)</f>
        <v>1</v>
      </c>
      <c r="V10" s="27">
        <f>VLOOKUP(B10:B66,'[1]Kvalitet DSG - zbirno po ZU'!$B$9:$E$65,4,0)</f>
        <v>0</v>
      </c>
      <c r="W10" s="27">
        <f>VLOOKUP(B10:B66,'[1]Kvalitet DSG - zbirno po ZU'!$B$9:$F$65,5,0)</f>
        <v>1</v>
      </c>
      <c r="X10" s="27">
        <f>VLOOKUP(B10:B66,'[1]Kvalitet DSG - zbirno po ZU'!$B$9:$G$65,6,0)</f>
        <v>0</v>
      </c>
      <c r="Y10" s="27">
        <f>VLOOKUP(B10:B66,'[1]Kvalitet DSG - zbirno po ZU'!$B$9:$H$65,7,0)</f>
        <v>1</v>
      </c>
      <c r="Z10" s="27">
        <f t="shared" si="12"/>
        <v>3</v>
      </c>
      <c r="AA10" s="5">
        <f t="shared" si="10"/>
        <v>1674750.0000000002</v>
      </c>
      <c r="AB10" s="30">
        <f t="shared" si="5"/>
        <v>8309631.2669877922</v>
      </c>
      <c r="AC10" s="31">
        <f t="shared" si="11"/>
        <v>0.59540573341605318</v>
      </c>
    </row>
    <row r="11" spans="1:29" s="9" customFormat="1" x14ac:dyDescent="0.25">
      <c r="A11" s="10">
        <v>8</v>
      </c>
      <c r="B11" s="29" t="s">
        <v>20</v>
      </c>
      <c r="C11" s="11" t="s">
        <v>21</v>
      </c>
      <c r="D11" s="5">
        <v>1</v>
      </c>
      <c r="E11" s="58">
        <v>767.01999999999725</v>
      </c>
      <c r="F11" s="51">
        <v>27.22</v>
      </c>
      <c r="G11" s="25">
        <f t="shared" si="0"/>
        <v>558.23715599999798</v>
      </c>
      <c r="H11" s="53">
        <v>687.28999999999974</v>
      </c>
      <c r="I11" s="52">
        <v>19.899999999999999</v>
      </c>
      <c r="J11" s="25">
        <f t="shared" si="1"/>
        <v>550.51928999999984</v>
      </c>
      <c r="K11" s="53">
        <v>842.24999999999829</v>
      </c>
      <c r="L11" s="52">
        <v>12.37</v>
      </c>
      <c r="M11" s="53">
        <f t="shared" si="2"/>
        <v>738.06367499999851</v>
      </c>
      <c r="N11" s="25">
        <f t="shared" si="3"/>
        <v>1846.8201209999963</v>
      </c>
      <c r="O11" s="50">
        <f t="shared" si="6"/>
        <v>4.0562996802623206E-3</v>
      </c>
      <c r="P11" s="12">
        <v>28678000</v>
      </c>
      <c r="Q11" s="7">
        <f t="shared" si="7"/>
        <v>7169500</v>
      </c>
      <c r="R11" s="8">
        <f t="shared" si="8"/>
        <v>5735600</v>
      </c>
      <c r="S11" s="8">
        <f t="shared" si="4"/>
        <v>1433900</v>
      </c>
      <c r="T11" s="5">
        <f t="shared" si="9"/>
        <v>5357152.4728166452</v>
      </c>
      <c r="U11" s="27">
        <f>VLOOKUP(B11:B67,'[1]Kvalitet DSG - zbirno po ZU'!$B$9:$D$65,3,0)</f>
        <v>0</v>
      </c>
      <c r="V11" s="27">
        <f>VLOOKUP(B11:B67,'[1]Kvalitet DSG - zbirno po ZU'!$B$9:$E$65,4,0)</f>
        <v>0</v>
      </c>
      <c r="W11" s="27">
        <f>VLOOKUP(B11:B67,'[1]Kvalitet DSG - zbirno po ZU'!$B$9:$F$65,5,0)</f>
        <v>0</v>
      </c>
      <c r="X11" s="27">
        <f>VLOOKUP(B11:B67,'[1]Kvalitet DSG - zbirno po ZU'!$B$9:$G$65,6,0)</f>
        <v>0</v>
      </c>
      <c r="Y11" s="27">
        <f>VLOOKUP(B11:B67,'[1]Kvalitet DSG - zbirno po ZU'!$B$9:$H$65,7,0)</f>
        <v>1</v>
      </c>
      <c r="Z11" s="27">
        <f t="shared" si="12"/>
        <v>1</v>
      </c>
      <c r="AA11" s="5">
        <f t="shared" si="10"/>
        <v>286780</v>
      </c>
      <c r="AB11" s="30">
        <f t="shared" si="5"/>
        <v>5643932.4728166452</v>
      </c>
      <c r="AC11" s="31">
        <f t="shared" si="11"/>
        <v>0.78721423708998473</v>
      </c>
    </row>
    <row r="12" spans="1:29" s="9" customFormat="1" x14ac:dyDescent="0.25">
      <c r="A12" s="10">
        <v>9</v>
      </c>
      <c r="B12" s="29" t="s">
        <v>22</v>
      </c>
      <c r="C12" s="11" t="s">
        <v>23</v>
      </c>
      <c r="D12" s="5">
        <v>1</v>
      </c>
      <c r="E12" s="58">
        <v>455.43000000000012</v>
      </c>
      <c r="F12" s="51">
        <v>11.89</v>
      </c>
      <c r="G12" s="25">
        <f t="shared" si="0"/>
        <v>401.27937300000008</v>
      </c>
      <c r="H12" s="53">
        <v>476.28000000000043</v>
      </c>
      <c r="I12" s="52">
        <v>11.5</v>
      </c>
      <c r="J12" s="25">
        <f t="shared" si="1"/>
        <v>421.50780000000037</v>
      </c>
      <c r="K12" s="53">
        <v>614.32999999999959</v>
      </c>
      <c r="L12" s="52">
        <v>9.32</v>
      </c>
      <c r="M12" s="53">
        <f t="shared" si="2"/>
        <v>557.07444399999963</v>
      </c>
      <c r="N12" s="25">
        <f t="shared" si="3"/>
        <v>1379.861617</v>
      </c>
      <c r="O12" s="50">
        <f t="shared" si="6"/>
        <v>3.0306861898454266E-3</v>
      </c>
      <c r="P12" s="12">
        <v>27824000</v>
      </c>
      <c r="Q12" s="7">
        <f t="shared" si="7"/>
        <v>6956000</v>
      </c>
      <c r="R12" s="8">
        <f t="shared" si="8"/>
        <v>5564800</v>
      </c>
      <c r="S12" s="8">
        <f t="shared" si="4"/>
        <v>1391200</v>
      </c>
      <c r="T12" s="5">
        <f t="shared" si="9"/>
        <v>4002625.3719034172</v>
      </c>
      <c r="U12" s="27">
        <f>VLOOKUP(B12:B68,'[1]Kvalitet DSG - zbirno po ZU'!$B$9:$D$65,3,0)</f>
        <v>1</v>
      </c>
      <c r="V12" s="27">
        <f>VLOOKUP(B12:B68,'[1]Kvalitet DSG - zbirno po ZU'!$B$9:$E$65,4,0)</f>
        <v>0</v>
      </c>
      <c r="W12" s="27">
        <f>VLOOKUP(B12:B68,'[1]Kvalitet DSG - zbirno po ZU'!$B$9:$F$65,5,0)</f>
        <v>1</v>
      </c>
      <c r="X12" s="27">
        <f>VLOOKUP(B12:B68,'[1]Kvalitet DSG - zbirno po ZU'!$B$9:$G$65,6,0)</f>
        <v>0</v>
      </c>
      <c r="Y12" s="27">
        <f>VLOOKUP(B12:B68,'[1]Kvalitet DSG - zbirno po ZU'!$B$9:$H$65,7,0)</f>
        <v>0</v>
      </c>
      <c r="Z12" s="27">
        <f t="shared" si="12"/>
        <v>2</v>
      </c>
      <c r="AA12" s="5">
        <f t="shared" si="10"/>
        <v>556480</v>
      </c>
      <c r="AB12" s="30">
        <f t="shared" si="5"/>
        <v>4559105.3719034176</v>
      </c>
      <c r="AC12" s="31">
        <f t="shared" si="11"/>
        <v>0.65542055375264774</v>
      </c>
    </row>
    <row r="13" spans="1:29" s="9" customFormat="1" x14ac:dyDescent="0.25">
      <c r="A13" s="10">
        <v>10</v>
      </c>
      <c r="B13" s="29" t="s">
        <v>24</v>
      </c>
      <c r="C13" s="11" t="s">
        <v>25</v>
      </c>
      <c r="D13" s="5">
        <v>1</v>
      </c>
      <c r="E13" s="58">
        <v>134.90999999999997</v>
      </c>
      <c r="F13" s="51">
        <v>14.09</v>
      </c>
      <c r="G13" s="25">
        <f t="shared" si="0"/>
        <v>115.90118099999997</v>
      </c>
      <c r="H13" s="53">
        <v>128.74000000000004</v>
      </c>
      <c r="I13" s="52">
        <v>10.95</v>
      </c>
      <c r="J13" s="25">
        <f t="shared" si="1"/>
        <v>114.64297000000005</v>
      </c>
      <c r="K13" s="53">
        <v>145.63999999999996</v>
      </c>
      <c r="L13" s="52">
        <v>12.63</v>
      </c>
      <c r="M13" s="53">
        <f t="shared" si="2"/>
        <v>127.24566799999997</v>
      </c>
      <c r="N13" s="25">
        <f t="shared" si="3"/>
        <v>357.78981899999997</v>
      </c>
      <c r="O13" s="50">
        <f t="shared" si="6"/>
        <v>7.8583870291871062E-4</v>
      </c>
      <c r="P13" s="12">
        <v>7076000</v>
      </c>
      <c r="Q13" s="7">
        <f t="shared" si="7"/>
        <v>1769000</v>
      </c>
      <c r="R13" s="8">
        <f t="shared" si="8"/>
        <v>1415200</v>
      </c>
      <c r="S13" s="8">
        <f t="shared" si="4"/>
        <v>353800</v>
      </c>
      <c r="T13" s="5">
        <f t="shared" si="9"/>
        <v>1037856.6877247453</v>
      </c>
      <c r="U13" s="27">
        <f>VLOOKUP(B13:B69,'[1]Kvalitet DSG - zbirno po ZU'!$B$9:$D$65,3,0)</f>
        <v>0</v>
      </c>
      <c r="V13" s="27">
        <f>VLOOKUP(B13:B69,'[1]Kvalitet DSG - zbirno po ZU'!$B$9:$E$65,4,0)</f>
        <v>0</v>
      </c>
      <c r="W13" s="27">
        <f>VLOOKUP(B13:B69,'[1]Kvalitet DSG - zbirno po ZU'!$B$9:$F$65,5,0)</f>
        <v>1</v>
      </c>
      <c r="X13" s="27">
        <f>VLOOKUP(B13:B69,'[1]Kvalitet DSG - zbirno po ZU'!$B$9:$G$65,6,0)</f>
        <v>0</v>
      </c>
      <c r="Y13" s="27">
        <f>VLOOKUP(B13:B69,'[1]Kvalitet DSG - zbirno po ZU'!$B$9:$H$65,7,0)</f>
        <v>1</v>
      </c>
      <c r="Z13" s="27">
        <f t="shared" si="12"/>
        <v>2</v>
      </c>
      <c r="AA13" s="5">
        <f t="shared" si="10"/>
        <v>141520</v>
      </c>
      <c r="AB13" s="30">
        <f t="shared" si="5"/>
        <v>1179376.6877247454</v>
      </c>
      <c r="AC13" s="31">
        <f t="shared" si="11"/>
        <v>0.66669117451935855</v>
      </c>
    </row>
    <row r="14" spans="1:29" s="9" customFormat="1" x14ac:dyDescent="0.25">
      <c r="A14" s="10">
        <v>11</v>
      </c>
      <c r="B14" s="29" t="s">
        <v>26</v>
      </c>
      <c r="C14" s="11" t="s">
        <v>27</v>
      </c>
      <c r="D14" s="5">
        <v>1</v>
      </c>
      <c r="E14" s="58">
        <v>1287.1099999999988</v>
      </c>
      <c r="F14" s="51">
        <v>12.03</v>
      </c>
      <c r="G14" s="25">
        <f t="shared" si="0"/>
        <v>1132.2706669999989</v>
      </c>
      <c r="H14" s="53">
        <v>1066.8800000000012</v>
      </c>
      <c r="I14" s="52">
        <v>10.25</v>
      </c>
      <c r="J14" s="25">
        <f t="shared" si="1"/>
        <v>957.52480000000105</v>
      </c>
      <c r="K14" s="53">
        <v>1468.1400000000033</v>
      </c>
      <c r="L14" s="52">
        <v>9.3000000000000007</v>
      </c>
      <c r="M14" s="53">
        <f t="shared" si="2"/>
        <v>1331.6029800000031</v>
      </c>
      <c r="N14" s="25">
        <f t="shared" si="3"/>
        <v>3421.3984470000032</v>
      </c>
      <c r="O14" s="50">
        <f t="shared" si="6"/>
        <v>7.5146557419471282E-3</v>
      </c>
      <c r="P14" s="12">
        <v>50500000</v>
      </c>
      <c r="Q14" s="7">
        <f t="shared" si="7"/>
        <v>12625000</v>
      </c>
      <c r="R14" s="8">
        <f t="shared" si="8"/>
        <v>10100000</v>
      </c>
      <c r="S14" s="8">
        <f t="shared" si="4"/>
        <v>2525000</v>
      </c>
      <c r="T14" s="5">
        <f t="shared" si="9"/>
        <v>9924601.1793030128</v>
      </c>
      <c r="U14" s="27">
        <f>VLOOKUP(B14:B70,'[1]Kvalitet DSG - zbirno po ZU'!$B$9:$D$65,3,0)</f>
        <v>1</v>
      </c>
      <c r="V14" s="27">
        <f>VLOOKUP(B14:B70,'[1]Kvalitet DSG - zbirno po ZU'!$B$9:$E$65,4,0)</f>
        <v>0</v>
      </c>
      <c r="W14" s="27">
        <f>VLOOKUP(B14:B70,'[1]Kvalitet DSG - zbirno po ZU'!$B$9:$F$65,5,0)</f>
        <v>0</v>
      </c>
      <c r="X14" s="27">
        <f>VLOOKUP(B14:B70,'[1]Kvalitet DSG - zbirno po ZU'!$B$9:$G$65,6,0)</f>
        <v>0</v>
      </c>
      <c r="Y14" s="27">
        <f>VLOOKUP(B14:B70,'[1]Kvalitet DSG - zbirno po ZU'!$B$9:$H$65,7,0)</f>
        <v>0</v>
      </c>
      <c r="Z14" s="27">
        <f t="shared" si="12"/>
        <v>1</v>
      </c>
      <c r="AA14" s="5">
        <f t="shared" si="10"/>
        <v>505000</v>
      </c>
      <c r="AB14" s="30">
        <f t="shared" si="5"/>
        <v>10429601.179303013</v>
      </c>
      <c r="AC14" s="31">
        <f t="shared" si="11"/>
        <v>0.82610702410320891</v>
      </c>
    </row>
    <row r="15" spans="1:29" s="9" customFormat="1" x14ac:dyDescent="0.25">
      <c r="A15" s="10">
        <v>12</v>
      </c>
      <c r="B15" s="29" t="s">
        <v>28</v>
      </c>
      <c r="C15" s="11" t="s">
        <v>29</v>
      </c>
      <c r="D15" s="5">
        <v>1</v>
      </c>
      <c r="E15" s="58">
        <v>348.03000000000009</v>
      </c>
      <c r="F15" s="51">
        <v>21.46</v>
      </c>
      <c r="G15" s="25">
        <f t="shared" si="0"/>
        <v>273.34276200000005</v>
      </c>
      <c r="H15" s="57">
        <v>331.73000000000025</v>
      </c>
      <c r="I15" s="52">
        <v>22.41</v>
      </c>
      <c r="J15" s="25">
        <f t="shared" si="1"/>
        <v>257.3893070000002</v>
      </c>
      <c r="K15" s="53">
        <v>398.04999999999995</v>
      </c>
      <c r="L15" s="52">
        <v>15.15</v>
      </c>
      <c r="M15" s="53">
        <f t="shared" si="2"/>
        <v>337.74542499999995</v>
      </c>
      <c r="N15" s="25">
        <f t="shared" si="3"/>
        <v>868.47749400000021</v>
      </c>
      <c r="O15" s="50">
        <f t="shared" si="6"/>
        <v>1.90749761775377E-3</v>
      </c>
      <c r="P15" s="12">
        <v>20831000</v>
      </c>
      <c r="Q15" s="7">
        <f t="shared" si="7"/>
        <v>5207750</v>
      </c>
      <c r="R15" s="8">
        <f t="shared" si="8"/>
        <v>4166200</v>
      </c>
      <c r="S15" s="8">
        <f t="shared" si="4"/>
        <v>1041550</v>
      </c>
      <c r="T15" s="5">
        <f t="shared" si="9"/>
        <v>2519230.9211188811</v>
      </c>
      <c r="U15" s="27">
        <f>VLOOKUP(B15:B71,'[1]Kvalitet DSG - zbirno po ZU'!$B$9:$D$65,3,0)</f>
        <v>0</v>
      </c>
      <c r="V15" s="27">
        <f>VLOOKUP(B15:B71,'[1]Kvalitet DSG - zbirno po ZU'!$B$9:$E$65,4,0)</f>
        <v>1</v>
      </c>
      <c r="W15" s="27">
        <f>VLOOKUP(B15:B71,'[1]Kvalitet DSG - zbirno po ZU'!$B$9:$F$65,5,0)</f>
        <v>0</v>
      </c>
      <c r="X15" s="27">
        <f>VLOOKUP(B15:B71,'[1]Kvalitet DSG - zbirno po ZU'!$B$9:$G$65,6,0)</f>
        <v>0</v>
      </c>
      <c r="Y15" s="27">
        <f>VLOOKUP(B15:B71,'[1]Kvalitet DSG - zbirno po ZU'!$B$9:$H$65,7,0)</f>
        <v>1</v>
      </c>
      <c r="Z15" s="27">
        <f t="shared" si="12"/>
        <v>2</v>
      </c>
      <c r="AA15" s="5">
        <f t="shared" si="10"/>
        <v>416620</v>
      </c>
      <c r="AB15" s="30">
        <f t="shared" si="5"/>
        <v>2935850.9211188811</v>
      </c>
      <c r="AC15" s="31">
        <f t="shared" si="11"/>
        <v>0.56374651646466922</v>
      </c>
    </row>
    <row r="16" spans="1:29" s="9" customFormat="1" x14ac:dyDescent="0.25">
      <c r="A16" s="10">
        <v>13</v>
      </c>
      <c r="B16" s="29" t="s">
        <v>30</v>
      </c>
      <c r="C16" s="11" t="s">
        <v>31</v>
      </c>
      <c r="D16" s="5">
        <v>1</v>
      </c>
      <c r="E16" s="58">
        <v>649.49999999999943</v>
      </c>
      <c r="F16" s="51">
        <v>21.58</v>
      </c>
      <c r="G16" s="25">
        <f t="shared" si="0"/>
        <v>509.33789999999954</v>
      </c>
      <c r="H16" s="57">
        <v>628.93999999999949</v>
      </c>
      <c r="I16" s="52">
        <v>27.85</v>
      </c>
      <c r="J16" s="25">
        <f t="shared" si="1"/>
        <v>453.78020999999967</v>
      </c>
      <c r="K16" s="53">
        <v>812.81999999999948</v>
      </c>
      <c r="L16" s="52">
        <v>24.52</v>
      </c>
      <c r="M16" s="53">
        <f t="shared" si="2"/>
        <v>613.51653599999963</v>
      </c>
      <c r="N16" s="25">
        <f t="shared" si="3"/>
        <v>1576.6346459999988</v>
      </c>
      <c r="O16" s="50">
        <f t="shared" si="6"/>
        <v>3.4628725005429505E-3</v>
      </c>
      <c r="P16" s="12">
        <v>27553000</v>
      </c>
      <c r="Q16" s="7">
        <f t="shared" si="7"/>
        <v>6888250</v>
      </c>
      <c r="R16" s="8">
        <f t="shared" si="8"/>
        <v>5510600</v>
      </c>
      <c r="S16" s="8">
        <f t="shared" si="4"/>
        <v>1377650</v>
      </c>
      <c r="T16" s="5">
        <f t="shared" si="9"/>
        <v>4573413.5644861246</v>
      </c>
      <c r="U16" s="27">
        <f>VLOOKUP(B16:B72,'[1]Kvalitet DSG - zbirno po ZU'!$B$9:$D$65,3,0)</f>
        <v>0</v>
      </c>
      <c r="V16" s="27">
        <f>VLOOKUP(B16:B72,'[1]Kvalitet DSG - zbirno po ZU'!$B$9:$E$65,4,0)</f>
        <v>0</v>
      </c>
      <c r="W16" s="27">
        <f>VLOOKUP(B16:B72,'[1]Kvalitet DSG - zbirno po ZU'!$B$9:$F$65,5,0)</f>
        <v>1</v>
      </c>
      <c r="X16" s="27">
        <f>VLOOKUP(B16:B72,'[1]Kvalitet DSG - zbirno po ZU'!$B$9:$G$65,6,0)</f>
        <v>1</v>
      </c>
      <c r="Y16" s="27">
        <f>VLOOKUP(B16:B72,'[1]Kvalitet DSG - zbirno po ZU'!$B$9:$H$65,7,0)</f>
        <v>1</v>
      </c>
      <c r="Z16" s="27">
        <f t="shared" si="12"/>
        <v>3</v>
      </c>
      <c r="AA16" s="5">
        <f t="shared" si="10"/>
        <v>826590.00000000012</v>
      </c>
      <c r="AB16" s="30">
        <f t="shared" si="5"/>
        <v>5400003.5644861246</v>
      </c>
      <c r="AC16" s="31">
        <f t="shared" si="11"/>
        <v>0.78394418966880186</v>
      </c>
    </row>
    <row r="17" spans="1:29" s="9" customFormat="1" x14ac:dyDescent="0.25">
      <c r="A17" s="10">
        <v>14</v>
      </c>
      <c r="B17" s="29" t="s">
        <v>32</v>
      </c>
      <c r="C17" s="11" t="s">
        <v>33</v>
      </c>
      <c r="D17" s="5">
        <v>1</v>
      </c>
      <c r="E17" s="58">
        <v>597.40999999999974</v>
      </c>
      <c r="F17" s="51">
        <v>13.61</v>
      </c>
      <c r="G17" s="25">
        <f t="shared" si="0"/>
        <v>516.10249899999974</v>
      </c>
      <c r="H17" s="57">
        <v>621.33999999999912</v>
      </c>
      <c r="I17" s="52">
        <v>14.61</v>
      </c>
      <c r="J17" s="25">
        <f t="shared" si="1"/>
        <v>530.56222599999921</v>
      </c>
      <c r="K17" s="53">
        <v>783.43999999999915</v>
      </c>
      <c r="L17" s="52">
        <v>8.5500000000000007</v>
      </c>
      <c r="M17" s="53">
        <f t="shared" si="2"/>
        <v>716.45587999999918</v>
      </c>
      <c r="N17" s="25">
        <f t="shared" si="3"/>
        <v>1763.1206049999982</v>
      </c>
      <c r="O17" s="50">
        <f t="shared" si="6"/>
        <v>3.8724646028076362E-3</v>
      </c>
      <c r="P17" s="12">
        <v>21409000</v>
      </c>
      <c r="Q17" s="7">
        <f t="shared" si="7"/>
        <v>5352250</v>
      </c>
      <c r="R17" s="8">
        <f t="shared" si="8"/>
        <v>4281800</v>
      </c>
      <c r="S17" s="8">
        <f t="shared" si="4"/>
        <v>1070450</v>
      </c>
      <c r="T17" s="5">
        <f t="shared" si="9"/>
        <v>5114361.5999999912</v>
      </c>
      <c r="U17" s="27">
        <f>VLOOKUP(B17:B73,'[1]Kvalitet DSG - zbirno po ZU'!$B$9:$D$65,3,0)</f>
        <v>0</v>
      </c>
      <c r="V17" s="27">
        <f>VLOOKUP(B17:B73,'[1]Kvalitet DSG - zbirno po ZU'!$B$9:$E$65,4,0)</f>
        <v>0</v>
      </c>
      <c r="W17" s="27">
        <f>VLOOKUP(B17:B73,'[1]Kvalitet DSG - zbirno po ZU'!$B$9:$F$65,5,0)</f>
        <v>1</v>
      </c>
      <c r="X17" s="27">
        <f>VLOOKUP(B17:B73,'[1]Kvalitet DSG - zbirno po ZU'!$B$9:$G$65,6,0)</f>
        <v>0</v>
      </c>
      <c r="Y17" s="27">
        <f>VLOOKUP(B17:B73,'[1]Kvalitet DSG - zbirno po ZU'!$B$9:$H$65,7,0)</f>
        <v>1</v>
      </c>
      <c r="Z17" s="27">
        <f t="shared" si="12"/>
        <v>2</v>
      </c>
      <c r="AA17" s="5">
        <f t="shared" si="10"/>
        <v>428180</v>
      </c>
      <c r="AB17" s="30">
        <f t="shared" si="5"/>
        <v>5542541.5999999912</v>
      </c>
      <c r="AC17" s="31">
        <f t="shared" si="11"/>
        <v>1.0355535709281127</v>
      </c>
    </row>
    <row r="18" spans="1:29" s="9" customFormat="1" x14ac:dyDescent="0.25">
      <c r="A18" s="10">
        <v>15</v>
      </c>
      <c r="B18" s="29" t="s">
        <v>34</v>
      </c>
      <c r="C18" s="11" t="s">
        <v>35</v>
      </c>
      <c r="D18" s="5">
        <v>1</v>
      </c>
      <c r="E18" s="58">
        <v>1302.8099999999981</v>
      </c>
      <c r="F18" s="51">
        <v>13.23</v>
      </c>
      <c r="G18" s="25">
        <f t="shared" si="0"/>
        <v>1130.4482369999985</v>
      </c>
      <c r="H18" s="53">
        <v>1134.6699999999989</v>
      </c>
      <c r="I18" s="52">
        <v>13.75</v>
      </c>
      <c r="J18" s="25">
        <f t="shared" si="1"/>
        <v>978.65287499999909</v>
      </c>
      <c r="K18" s="53">
        <v>1477.0299999999995</v>
      </c>
      <c r="L18" s="52">
        <v>12.3</v>
      </c>
      <c r="M18" s="53">
        <f t="shared" si="2"/>
        <v>1295.3553099999997</v>
      </c>
      <c r="N18" s="25">
        <f t="shared" si="3"/>
        <v>3404.4564219999975</v>
      </c>
      <c r="O18" s="50">
        <f t="shared" si="6"/>
        <v>7.4774447922671405E-3</v>
      </c>
      <c r="P18" s="12">
        <v>50594000</v>
      </c>
      <c r="Q18" s="7">
        <f t="shared" si="7"/>
        <v>12648500</v>
      </c>
      <c r="R18" s="8">
        <f t="shared" si="8"/>
        <v>10118800</v>
      </c>
      <c r="S18" s="8">
        <f t="shared" si="4"/>
        <v>2529700</v>
      </c>
      <c r="T18" s="5">
        <f t="shared" si="9"/>
        <v>9875456.7011314407</v>
      </c>
      <c r="U18" s="27">
        <f>VLOOKUP(B18:B74,'[1]Kvalitet DSG - zbirno po ZU'!$B$9:$D$65,3,0)</f>
        <v>1</v>
      </c>
      <c r="V18" s="27">
        <f>VLOOKUP(B18:B74,'[1]Kvalitet DSG - zbirno po ZU'!$B$9:$E$65,4,0)</f>
        <v>0</v>
      </c>
      <c r="W18" s="27">
        <f>VLOOKUP(B18:B74,'[1]Kvalitet DSG - zbirno po ZU'!$B$9:$F$65,5,0)</f>
        <v>1</v>
      </c>
      <c r="X18" s="27">
        <f>VLOOKUP(B18:B74,'[1]Kvalitet DSG - zbirno po ZU'!$B$9:$G$65,6,0)</f>
        <v>0</v>
      </c>
      <c r="Y18" s="27">
        <f>VLOOKUP(B18:B74,'[1]Kvalitet DSG - zbirno po ZU'!$B$9:$H$65,7,0)</f>
        <v>1</v>
      </c>
      <c r="Z18" s="27">
        <f t="shared" si="12"/>
        <v>3</v>
      </c>
      <c r="AA18" s="5">
        <f t="shared" si="10"/>
        <v>1517820.0000000002</v>
      </c>
      <c r="AB18" s="30">
        <f t="shared" si="5"/>
        <v>11393276.701131441</v>
      </c>
      <c r="AC18" s="31">
        <f t="shared" si="11"/>
        <v>0.9007610942903459</v>
      </c>
    </row>
    <row r="19" spans="1:29" s="9" customFormat="1" x14ac:dyDescent="0.25">
      <c r="A19" s="10">
        <v>16</v>
      </c>
      <c r="B19" s="29" t="s">
        <v>36</v>
      </c>
      <c r="C19" s="11" t="s">
        <v>37</v>
      </c>
      <c r="D19" s="5">
        <v>1</v>
      </c>
      <c r="E19" s="58">
        <v>1373.9999999999884</v>
      </c>
      <c r="F19" s="51">
        <v>5.04</v>
      </c>
      <c r="G19" s="25">
        <f t="shared" si="0"/>
        <v>1304.750399999989</v>
      </c>
      <c r="H19" s="57">
        <v>1226.8199999999972</v>
      </c>
      <c r="I19" s="52">
        <v>6.7</v>
      </c>
      <c r="J19" s="25">
        <f t="shared" si="1"/>
        <v>1144.6230599999974</v>
      </c>
      <c r="K19" s="53">
        <v>1597.3299999999761</v>
      </c>
      <c r="L19" s="52">
        <v>6.49</v>
      </c>
      <c r="M19" s="53">
        <f t="shared" si="2"/>
        <v>1493.6632829999776</v>
      </c>
      <c r="N19" s="25">
        <f t="shared" si="3"/>
        <v>3943.0367429999637</v>
      </c>
      <c r="O19" s="50">
        <f t="shared" si="6"/>
        <v>8.6603662684988508E-3</v>
      </c>
      <c r="P19" s="12">
        <v>54181000</v>
      </c>
      <c r="Q19" s="7">
        <f t="shared" si="7"/>
        <v>13545250</v>
      </c>
      <c r="R19" s="8">
        <f t="shared" si="8"/>
        <v>10836200</v>
      </c>
      <c r="S19" s="8">
        <f t="shared" si="4"/>
        <v>2709050</v>
      </c>
      <c r="T19" s="5">
        <f t="shared" si="9"/>
        <v>11437740.361379346</v>
      </c>
      <c r="U19" s="27">
        <f>VLOOKUP(B19:B75,'[1]Kvalitet DSG - zbirno po ZU'!$B$9:$D$65,3,0)</f>
        <v>1</v>
      </c>
      <c r="V19" s="27">
        <f>VLOOKUP(B19:B75,'[1]Kvalitet DSG - zbirno po ZU'!$B$9:$E$65,4,0)</f>
        <v>1</v>
      </c>
      <c r="W19" s="27">
        <f>VLOOKUP(B19:B75,'[1]Kvalitet DSG - zbirno po ZU'!$B$9:$F$65,5,0)</f>
        <v>1</v>
      </c>
      <c r="X19" s="27">
        <f>VLOOKUP(B19:B75,'[1]Kvalitet DSG - zbirno po ZU'!$B$9:$G$65,6,0)</f>
        <v>1</v>
      </c>
      <c r="Y19" s="27">
        <f>VLOOKUP(B19:B75,'[1]Kvalitet DSG - zbirno po ZU'!$B$9:$H$65,7,0)</f>
        <v>1</v>
      </c>
      <c r="Z19" s="27">
        <f t="shared" si="12"/>
        <v>5</v>
      </c>
      <c r="AA19" s="5">
        <f t="shared" si="10"/>
        <v>2709050</v>
      </c>
      <c r="AB19" s="30">
        <f t="shared" si="5"/>
        <v>14146790.361379346</v>
      </c>
      <c r="AC19" s="31">
        <f t="shared" si="11"/>
        <v>1.0444096905837357</v>
      </c>
    </row>
    <row r="20" spans="1:29" s="9" customFormat="1" x14ac:dyDescent="0.25">
      <c r="A20" s="10">
        <v>17</v>
      </c>
      <c r="B20" s="29" t="s">
        <v>38</v>
      </c>
      <c r="C20" s="11" t="s">
        <v>39</v>
      </c>
      <c r="D20" s="5">
        <v>1</v>
      </c>
      <c r="E20" s="58">
        <v>297.69999999999976</v>
      </c>
      <c r="F20" s="51">
        <v>8</v>
      </c>
      <c r="G20" s="25">
        <f t="shared" si="0"/>
        <v>273.88399999999979</v>
      </c>
      <c r="H20" s="57">
        <v>239.62999999999997</v>
      </c>
      <c r="I20" s="52">
        <v>8</v>
      </c>
      <c r="J20" s="25">
        <f t="shared" si="1"/>
        <v>220.45959999999997</v>
      </c>
      <c r="K20" s="53">
        <v>323.71999999999991</v>
      </c>
      <c r="L20" s="52">
        <v>5</v>
      </c>
      <c r="M20" s="53">
        <f t="shared" si="2"/>
        <v>307.53399999999988</v>
      </c>
      <c r="N20" s="25">
        <f t="shared" si="3"/>
        <v>801.87759999999957</v>
      </c>
      <c r="O20" s="50">
        <f t="shared" si="6"/>
        <v>1.7612196312482788E-3</v>
      </c>
      <c r="P20" s="12">
        <v>16276000</v>
      </c>
      <c r="Q20" s="7">
        <f t="shared" si="7"/>
        <v>4069000</v>
      </c>
      <c r="R20" s="8">
        <f t="shared" si="8"/>
        <v>3255200</v>
      </c>
      <c r="S20" s="8">
        <f t="shared" si="4"/>
        <v>813800</v>
      </c>
      <c r="T20" s="5">
        <f t="shared" si="9"/>
        <v>2326041.6750334306</v>
      </c>
      <c r="U20" s="27">
        <f>VLOOKUP(B20:B76,'[1]Kvalitet DSG - zbirno po ZU'!$B$9:$D$65,3,0)</f>
        <v>1</v>
      </c>
      <c r="V20" s="27">
        <f>VLOOKUP(B20:B76,'[1]Kvalitet DSG - zbirno po ZU'!$B$9:$E$65,4,0)</f>
        <v>0</v>
      </c>
      <c r="W20" s="27">
        <f>VLOOKUP(B20:B76,'[1]Kvalitet DSG - zbirno po ZU'!$B$9:$F$65,5,0)</f>
        <v>1</v>
      </c>
      <c r="X20" s="27">
        <f>VLOOKUP(B20:B76,'[1]Kvalitet DSG - zbirno po ZU'!$B$9:$G$65,6,0)</f>
        <v>0</v>
      </c>
      <c r="Y20" s="27">
        <f>VLOOKUP(B20:B76,'[1]Kvalitet DSG - zbirno po ZU'!$B$9:$H$65,7,0)</f>
        <v>1</v>
      </c>
      <c r="Z20" s="27">
        <f t="shared" si="12"/>
        <v>3</v>
      </c>
      <c r="AA20" s="5">
        <f t="shared" si="10"/>
        <v>488280.00000000006</v>
      </c>
      <c r="AB20" s="30">
        <f t="shared" si="5"/>
        <v>2814321.6750334306</v>
      </c>
      <c r="AC20" s="31">
        <f t="shared" si="11"/>
        <v>0.69164946547884754</v>
      </c>
    </row>
    <row r="21" spans="1:29" s="9" customFormat="1" x14ac:dyDescent="0.25">
      <c r="A21" s="10">
        <v>18</v>
      </c>
      <c r="B21" s="29" t="s">
        <v>40</v>
      </c>
      <c r="C21" s="11" t="s">
        <v>41</v>
      </c>
      <c r="D21" s="5">
        <v>1</v>
      </c>
      <c r="E21" s="58">
        <v>1139.3200000000015</v>
      </c>
      <c r="F21" s="51">
        <v>1.72</v>
      </c>
      <c r="G21" s="25">
        <f t="shared" si="0"/>
        <v>1119.7236960000016</v>
      </c>
      <c r="H21" s="57">
        <v>942.81000000000006</v>
      </c>
      <c r="I21" s="52">
        <v>1.84</v>
      </c>
      <c r="J21" s="25">
        <f t="shared" si="1"/>
        <v>925.46229600000004</v>
      </c>
      <c r="K21" s="53">
        <v>1235.4500000000037</v>
      </c>
      <c r="L21" s="52">
        <v>0.84</v>
      </c>
      <c r="M21" s="53">
        <f t="shared" si="2"/>
        <v>1225.0722200000037</v>
      </c>
      <c r="N21" s="25">
        <f t="shared" si="3"/>
        <v>3270.2582120000052</v>
      </c>
      <c r="O21" s="50">
        <f t="shared" si="6"/>
        <v>7.1826959154680306E-3</v>
      </c>
      <c r="P21" s="12">
        <v>31258000</v>
      </c>
      <c r="Q21" s="7">
        <f t="shared" si="7"/>
        <v>7814500</v>
      </c>
      <c r="R21" s="8">
        <f t="shared" si="8"/>
        <v>6251600</v>
      </c>
      <c r="S21" s="8">
        <f t="shared" si="4"/>
        <v>1562900</v>
      </c>
      <c r="T21" s="5">
        <f t="shared" si="9"/>
        <v>9486182.0422871597</v>
      </c>
      <c r="U21" s="27">
        <f>VLOOKUP(B21:B77,'[1]Kvalitet DSG - zbirno po ZU'!$B$9:$D$65,3,0)</f>
        <v>1</v>
      </c>
      <c r="V21" s="27">
        <f>VLOOKUP(B21:B77,'[1]Kvalitet DSG - zbirno po ZU'!$B$9:$E$65,4,0)</f>
        <v>0</v>
      </c>
      <c r="W21" s="27">
        <f>VLOOKUP(B21:B77,'[1]Kvalitet DSG - zbirno po ZU'!$B$9:$F$65,5,0)</f>
        <v>0</v>
      </c>
      <c r="X21" s="27">
        <f>VLOOKUP(B21:B77,'[1]Kvalitet DSG - zbirno po ZU'!$B$9:$G$65,6,0)</f>
        <v>1</v>
      </c>
      <c r="Y21" s="27">
        <f>VLOOKUP(B21:B77,'[1]Kvalitet DSG - zbirno po ZU'!$B$9:$H$65,7,0)</f>
        <v>1</v>
      </c>
      <c r="Z21" s="27">
        <f t="shared" si="12"/>
        <v>3</v>
      </c>
      <c r="AA21" s="5">
        <f t="shared" si="10"/>
        <v>937740.00000000012</v>
      </c>
      <c r="AB21" s="30">
        <f t="shared" si="5"/>
        <v>10423922.04228716</v>
      </c>
      <c r="AC21" s="31">
        <f t="shared" si="11"/>
        <v>1.3339205377550911</v>
      </c>
    </row>
    <row r="22" spans="1:29" s="9" customFormat="1" x14ac:dyDescent="0.25">
      <c r="A22" s="10">
        <v>19</v>
      </c>
      <c r="B22" s="29" t="s">
        <v>42</v>
      </c>
      <c r="C22" s="11" t="s">
        <v>144</v>
      </c>
      <c r="D22" s="5">
        <v>1</v>
      </c>
      <c r="E22" s="58">
        <v>527.61000000000024</v>
      </c>
      <c r="F22" s="51">
        <v>9.2200000000000006</v>
      </c>
      <c r="G22" s="25">
        <f t="shared" si="0"/>
        <v>478.96435800000017</v>
      </c>
      <c r="H22" s="57">
        <v>532.93999999999869</v>
      </c>
      <c r="I22" s="52">
        <v>5.55</v>
      </c>
      <c r="J22" s="25">
        <f t="shared" si="1"/>
        <v>503.36182999999875</v>
      </c>
      <c r="K22" s="53">
        <v>756.58000000000015</v>
      </c>
      <c r="L22" s="52">
        <v>5.74</v>
      </c>
      <c r="M22" s="53">
        <f t="shared" si="2"/>
        <v>713.15230800000018</v>
      </c>
      <c r="N22" s="25">
        <f t="shared" si="3"/>
        <v>1695.478495999999</v>
      </c>
      <c r="O22" s="50">
        <f t="shared" si="6"/>
        <v>3.7238975268975042E-3</v>
      </c>
      <c r="P22" s="12">
        <v>22537000</v>
      </c>
      <c r="Q22" s="7">
        <f t="shared" si="7"/>
        <v>5634250</v>
      </c>
      <c r="R22" s="8">
        <f t="shared" si="8"/>
        <v>4507400</v>
      </c>
      <c r="S22" s="8">
        <f t="shared" si="4"/>
        <v>1126850</v>
      </c>
      <c r="T22" s="5">
        <f t="shared" si="9"/>
        <v>4918149.1549570672</v>
      </c>
      <c r="U22" s="27">
        <f>VLOOKUP(B22:B78,'[1]Kvalitet DSG - zbirno po ZU'!$B$9:$D$65,3,0)</f>
        <v>0</v>
      </c>
      <c r="V22" s="27">
        <f>VLOOKUP(B22:B78,'[1]Kvalitet DSG - zbirno po ZU'!$B$9:$E$65,4,0)</f>
        <v>0</v>
      </c>
      <c r="W22" s="27">
        <f>VLOOKUP(B22:B78,'[1]Kvalitet DSG - zbirno po ZU'!$B$9:$F$65,5,0)</f>
        <v>1</v>
      </c>
      <c r="X22" s="27">
        <f>VLOOKUP(B22:B78,'[1]Kvalitet DSG - zbirno po ZU'!$B$9:$G$65,6,0)</f>
        <v>0</v>
      </c>
      <c r="Y22" s="27">
        <f>VLOOKUP(B22:B78,'[1]Kvalitet DSG - zbirno po ZU'!$B$9:$H$65,7,0)</f>
        <v>0</v>
      </c>
      <c r="Z22" s="27">
        <f t="shared" si="12"/>
        <v>1</v>
      </c>
      <c r="AA22" s="5">
        <f t="shared" si="10"/>
        <v>225370</v>
      </c>
      <c r="AB22" s="30">
        <f t="shared" si="5"/>
        <v>5143519.1549570672</v>
      </c>
      <c r="AC22" s="31">
        <f t="shared" si="11"/>
        <v>0.91290218839367565</v>
      </c>
    </row>
    <row r="23" spans="1:29" s="48" customFormat="1" x14ac:dyDescent="0.25">
      <c r="A23" s="39">
        <v>20</v>
      </c>
      <c r="B23" s="40" t="s">
        <v>43</v>
      </c>
      <c r="C23" s="41" t="s">
        <v>44</v>
      </c>
      <c r="D23" s="42">
        <v>2</v>
      </c>
      <c r="E23" s="58">
        <v>3312.1999999999994</v>
      </c>
      <c r="F23" s="51">
        <v>4.59</v>
      </c>
      <c r="G23" s="25">
        <f t="shared" si="0"/>
        <v>3160.1700199999991</v>
      </c>
      <c r="H23" s="57">
        <v>3095.3499999999926</v>
      </c>
      <c r="I23" s="52">
        <v>9.42</v>
      </c>
      <c r="J23" s="25">
        <f t="shared" si="1"/>
        <v>2803.7680299999934</v>
      </c>
      <c r="K23" s="53">
        <v>3550.03999999999</v>
      </c>
      <c r="L23" s="52">
        <v>5.85</v>
      </c>
      <c r="M23" s="53">
        <f t="shared" si="2"/>
        <v>3342.3626599999907</v>
      </c>
      <c r="N23" s="43">
        <f t="shared" si="3"/>
        <v>9306.3007099999832</v>
      </c>
      <c r="O23" s="50">
        <f t="shared" si="6"/>
        <v>2.0440076521344122E-2</v>
      </c>
      <c r="P23" s="44">
        <v>104831000</v>
      </c>
      <c r="Q23" s="45">
        <f t="shared" si="7"/>
        <v>26207750</v>
      </c>
      <c r="R23" s="46">
        <f t="shared" si="8"/>
        <v>20966200</v>
      </c>
      <c r="S23" s="46">
        <f t="shared" si="4"/>
        <v>5241550</v>
      </c>
      <c r="T23" s="42">
        <f t="shared" si="9"/>
        <v>26995196.388891738</v>
      </c>
      <c r="U23" s="27">
        <f>VLOOKUP(B23:B79,'[1]Kvalitet DSG - zbirno po ZU'!$B$9:$D$65,3,0)</f>
        <v>0</v>
      </c>
      <c r="V23" s="27">
        <f>VLOOKUP(B23:B79,'[1]Kvalitet DSG - zbirno po ZU'!$B$9:$E$65,4,0)</f>
        <v>0</v>
      </c>
      <c r="W23" s="27">
        <f>VLOOKUP(B23:B79,'[1]Kvalitet DSG - zbirno po ZU'!$B$9:$F$65,5,0)</f>
        <v>1</v>
      </c>
      <c r="X23" s="27">
        <f>VLOOKUP(B23:B79,'[1]Kvalitet DSG - zbirno po ZU'!$B$9:$G$65,6,0)</f>
        <v>1</v>
      </c>
      <c r="Y23" s="27">
        <f>VLOOKUP(B23:B79,'[1]Kvalitet DSG - zbirno po ZU'!$B$9:$H$65,7,0)</f>
        <v>1</v>
      </c>
      <c r="Z23" s="47">
        <f t="shared" si="12"/>
        <v>3</v>
      </c>
      <c r="AA23" s="5">
        <f t="shared" si="10"/>
        <v>3144930.0000000005</v>
      </c>
      <c r="AB23" s="30">
        <f t="shared" si="5"/>
        <v>30140126.388891738</v>
      </c>
      <c r="AC23" s="31">
        <f t="shared" si="11"/>
        <v>1.1500463179361731</v>
      </c>
    </row>
    <row r="24" spans="1:29" s="48" customFormat="1" x14ac:dyDescent="0.25">
      <c r="A24" s="39">
        <v>21</v>
      </c>
      <c r="B24" s="40" t="s">
        <v>45</v>
      </c>
      <c r="C24" s="41" t="s">
        <v>46</v>
      </c>
      <c r="D24" s="42">
        <v>2</v>
      </c>
      <c r="E24" s="58">
        <v>3133.9099999998966</v>
      </c>
      <c r="F24" s="51">
        <v>26.76</v>
      </c>
      <c r="G24" s="25">
        <f t="shared" si="0"/>
        <v>2295.2756839999242</v>
      </c>
      <c r="H24" s="57">
        <v>3073.6399999998839</v>
      </c>
      <c r="I24" s="52">
        <v>33.43</v>
      </c>
      <c r="J24" s="25">
        <f t="shared" si="1"/>
        <v>2046.1221479999226</v>
      </c>
      <c r="K24" s="53">
        <v>3600.2299999998809</v>
      </c>
      <c r="L24" s="52">
        <v>25.07</v>
      </c>
      <c r="M24" s="53">
        <f t="shared" si="2"/>
        <v>2697.6523389999111</v>
      </c>
      <c r="N24" s="43">
        <f t="shared" si="3"/>
        <v>7039.0501709997579</v>
      </c>
      <c r="O24" s="50">
        <f t="shared" si="6"/>
        <v>1.5460356227067989E-2</v>
      </c>
      <c r="P24" s="49">
        <v>98814000</v>
      </c>
      <c r="Q24" s="45">
        <f t="shared" si="7"/>
        <v>24703500</v>
      </c>
      <c r="R24" s="46">
        <f t="shared" si="8"/>
        <v>19762800</v>
      </c>
      <c r="S24" s="46">
        <f t="shared" si="4"/>
        <v>4940700</v>
      </c>
      <c r="T24" s="42">
        <f t="shared" si="9"/>
        <v>20418482.883667834</v>
      </c>
      <c r="U24" s="27">
        <f>VLOOKUP(B24:B80,'[1]Kvalitet DSG - zbirno po ZU'!$B$9:$D$65,3,0)</f>
        <v>1</v>
      </c>
      <c r="V24" s="27">
        <f>VLOOKUP(B24:B80,'[1]Kvalitet DSG - zbirno po ZU'!$B$9:$E$65,4,0)</f>
        <v>1</v>
      </c>
      <c r="W24" s="27">
        <f>VLOOKUP(B24:B80,'[1]Kvalitet DSG - zbirno po ZU'!$B$9:$F$65,5,0)</f>
        <v>0</v>
      </c>
      <c r="X24" s="27">
        <f>VLOOKUP(B24:B80,'[1]Kvalitet DSG - zbirno po ZU'!$B$9:$G$65,6,0)</f>
        <v>0</v>
      </c>
      <c r="Y24" s="27">
        <f>VLOOKUP(B24:B80,'[1]Kvalitet DSG - zbirno po ZU'!$B$9:$H$65,7,0)</f>
        <v>0</v>
      </c>
      <c r="Z24" s="47">
        <f t="shared" si="12"/>
        <v>2</v>
      </c>
      <c r="AA24" s="5">
        <f t="shared" si="10"/>
        <v>1976280</v>
      </c>
      <c r="AB24" s="30">
        <f t="shared" si="5"/>
        <v>22394762.883667834</v>
      </c>
      <c r="AC24" s="31">
        <f t="shared" si="11"/>
        <v>0.9065421047085569</v>
      </c>
    </row>
    <row r="25" spans="1:29" s="48" customFormat="1" x14ac:dyDescent="0.25">
      <c r="A25" s="39">
        <v>22</v>
      </c>
      <c r="B25" s="40" t="s">
        <v>47</v>
      </c>
      <c r="C25" s="41" t="s">
        <v>48</v>
      </c>
      <c r="D25" s="42">
        <v>2</v>
      </c>
      <c r="E25" s="58">
        <v>3453.4100000000099</v>
      </c>
      <c r="F25" s="51">
        <v>8.25</v>
      </c>
      <c r="G25" s="25">
        <f t="shared" si="0"/>
        <v>3168.503675000009</v>
      </c>
      <c r="H25" s="57">
        <v>2949.6299999999992</v>
      </c>
      <c r="I25" s="52">
        <v>2.21</v>
      </c>
      <c r="J25" s="25">
        <f t="shared" si="1"/>
        <v>2884.4431769999992</v>
      </c>
      <c r="K25" s="53">
        <v>3995.0500000000065</v>
      </c>
      <c r="L25" s="52">
        <v>6.31</v>
      </c>
      <c r="M25" s="53">
        <f t="shared" si="2"/>
        <v>3742.9623450000063</v>
      </c>
      <c r="N25" s="43">
        <f t="shared" si="3"/>
        <v>9795.9091970000154</v>
      </c>
      <c r="O25" s="50">
        <f t="shared" si="6"/>
        <v>2.1515437747209796E-2</v>
      </c>
      <c r="P25" s="49">
        <v>106666000</v>
      </c>
      <c r="Q25" s="45">
        <f t="shared" si="7"/>
        <v>26666500</v>
      </c>
      <c r="R25" s="46">
        <f t="shared" si="8"/>
        <v>21333200</v>
      </c>
      <c r="S25" s="46">
        <f t="shared" si="4"/>
        <v>5333300</v>
      </c>
      <c r="T25" s="42">
        <f t="shared" si="9"/>
        <v>28415425.293168575</v>
      </c>
      <c r="U25" s="27">
        <f>VLOOKUP(B25:B81,'[1]Kvalitet DSG - zbirno po ZU'!$B$9:$D$65,3,0)</f>
        <v>1</v>
      </c>
      <c r="V25" s="27">
        <f>VLOOKUP(B25:B81,'[1]Kvalitet DSG - zbirno po ZU'!$B$9:$E$65,4,0)</f>
        <v>0</v>
      </c>
      <c r="W25" s="27">
        <f>VLOOKUP(B25:B81,'[1]Kvalitet DSG - zbirno po ZU'!$B$9:$F$65,5,0)</f>
        <v>0</v>
      </c>
      <c r="X25" s="27">
        <f>VLOOKUP(B25:B81,'[1]Kvalitet DSG - zbirno po ZU'!$B$9:$G$65,6,0)</f>
        <v>1</v>
      </c>
      <c r="Y25" s="27">
        <f>VLOOKUP(B25:B81,'[1]Kvalitet DSG - zbirno po ZU'!$B$9:$H$65,7,0)</f>
        <v>1</v>
      </c>
      <c r="Z25" s="47">
        <f t="shared" si="12"/>
        <v>3</v>
      </c>
      <c r="AA25" s="5">
        <f t="shared" si="10"/>
        <v>3199980.0000000005</v>
      </c>
      <c r="AB25" s="30">
        <f t="shared" si="5"/>
        <v>31615405.293168575</v>
      </c>
      <c r="AC25" s="31">
        <f t="shared" si="11"/>
        <v>1.1855851084007492</v>
      </c>
    </row>
    <row r="26" spans="1:29" s="48" customFormat="1" x14ac:dyDescent="0.25">
      <c r="A26" s="39">
        <v>23</v>
      </c>
      <c r="B26" s="40" t="s">
        <v>49</v>
      </c>
      <c r="C26" s="41" t="s">
        <v>50</v>
      </c>
      <c r="D26" s="42">
        <v>2</v>
      </c>
      <c r="E26" s="58">
        <v>2626.9899999998852</v>
      </c>
      <c r="F26" s="51">
        <v>2.37</v>
      </c>
      <c r="G26" s="25">
        <f t="shared" si="0"/>
        <v>2564.7303369998876</v>
      </c>
      <c r="H26" s="57">
        <v>2443.0799999999358</v>
      </c>
      <c r="I26" s="52">
        <v>2.2599999999999998</v>
      </c>
      <c r="J26" s="25">
        <f t="shared" si="1"/>
        <v>2387.8663919999372</v>
      </c>
      <c r="K26" s="53">
        <v>3462.7199999999029</v>
      </c>
      <c r="L26" s="52">
        <v>0.75</v>
      </c>
      <c r="M26" s="53">
        <f t="shared" si="2"/>
        <v>3436.7495999999037</v>
      </c>
      <c r="N26" s="43">
        <f t="shared" si="3"/>
        <v>8389.3463289997271</v>
      </c>
      <c r="O26" s="50">
        <f t="shared" si="6"/>
        <v>1.8426105739797454E-2</v>
      </c>
      <c r="P26" s="49">
        <v>84125000</v>
      </c>
      <c r="Q26" s="45">
        <f t="shared" si="7"/>
        <v>21031250</v>
      </c>
      <c r="R26" s="46">
        <f t="shared" si="8"/>
        <v>16825000</v>
      </c>
      <c r="S26" s="46">
        <f t="shared" si="4"/>
        <v>4206250</v>
      </c>
      <c r="T26" s="42">
        <f t="shared" si="9"/>
        <v>24335346.42636494</v>
      </c>
      <c r="U26" s="27">
        <f>VLOOKUP(B26:B82,'[1]Kvalitet DSG - zbirno po ZU'!$B$9:$D$65,3,0)</f>
        <v>0</v>
      </c>
      <c r="V26" s="27">
        <f>VLOOKUP(B26:B82,'[1]Kvalitet DSG - zbirno po ZU'!$B$9:$E$65,4,0)</f>
        <v>1</v>
      </c>
      <c r="W26" s="27">
        <f>VLOOKUP(B26:B82,'[1]Kvalitet DSG - zbirno po ZU'!$B$9:$F$65,5,0)</f>
        <v>0</v>
      </c>
      <c r="X26" s="27">
        <f>VLOOKUP(B26:B82,'[1]Kvalitet DSG - zbirno po ZU'!$B$9:$G$65,6,0)</f>
        <v>1</v>
      </c>
      <c r="Y26" s="27">
        <f>VLOOKUP(B26:B82,'[1]Kvalitet DSG - zbirno po ZU'!$B$9:$H$65,7,0)</f>
        <v>1</v>
      </c>
      <c r="Z26" s="47">
        <f t="shared" si="12"/>
        <v>3</v>
      </c>
      <c r="AA26" s="5">
        <f t="shared" si="10"/>
        <v>2523750.0000000005</v>
      </c>
      <c r="AB26" s="30">
        <f t="shared" si="5"/>
        <v>26859096.42636494</v>
      </c>
      <c r="AC26" s="31">
        <f t="shared" si="11"/>
        <v>1.2771041391436524</v>
      </c>
    </row>
    <row r="27" spans="1:29" s="48" customFormat="1" x14ac:dyDescent="0.25">
      <c r="A27" s="39">
        <v>24</v>
      </c>
      <c r="B27" s="40" t="s">
        <v>51</v>
      </c>
      <c r="C27" s="41" t="s">
        <v>52</v>
      </c>
      <c r="D27" s="42">
        <v>2</v>
      </c>
      <c r="E27" s="58">
        <v>2431.4399999999982</v>
      </c>
      <c r="F27" s="51">
        <v>8.1300000000000008</v>
      </c>
      <c r="G27" s="25">
        <f t="shared" si="0"/>
        <v>2233.7639279999985</v>
      </c>
      <c r="H27" s="57">
        <v>2450.289999999995</v>
      </c>
      <c r="I27" s="52">
        <v>6.99</v>
      </c>
      <c r="J27" s="25">
        <f t="shared" si="1"/>
        <v>2279.0147289999954</v>
      </c>
      <c r="K27" s="53">
        <v>3632.4499999999844</v>
      </c>
      <c r="L27" s="52">
        <v>4.46</v>
      </c>
      <c r="M27" s="53">
        <f t="shared" si="2"/>
        <v>3470.4427299999852</v>
      </c>
      <c r="N27" s="43">
        <f t="shared" si="3"/>
        <v>7983.2213869999787</v>
      </c>
      <c r="O27" s="50">
        <f t="shared" si="6"/>
        <v>1.7534105239235369E-2</v>
      </c>
      <c r="P27" s="49">
        <v>97116000</v>
      </c>
      <c r="Q27" s="45">
        <f t="shared" si="7"/>
        <v>24279000</v>
      </c>
      <c r="R27" s="46">
        <f t="shared" si="8"/>
        <v>19423200</v>
      </c>
      <c r="S27" s="46">
        <f t="shared" si="4"/>
        <v>4855800</v>
      </c>
      <c r="T27" s="42">
        <f t="shared" si="9"/>
        <v>23157281.918312903</v>
      </c>
      <c r="U27" s="27">
        <f>VLOOKUP(B27:B83,'[1]Kvalitet DSG - zbirno po ZU'!$B$9:$D$65,3,0)</f>
        <v>0</v>
      </c>
      <c r="V27" s="27">
        <f>VLOOKUP(B27:B83,'[1]Kvalitet DSG - zbirno po ZU'!$B$9:$E$65,4,0)</f>
        <v>0</v>
      </c>
      <c r="W27" s="27">
        <f>VLOOKUP(B27:B83,'[1]Kvalitet DSG - zbirno po ZU'!$B$9:$F$65,5,0)</f>
        <v>0</v>
      </c>
      <c r="X27" s="27">
        <f>VLOOKUP(B27:B83,'[1]Kvalitet DSG - zbirno po ZU'!$B$9:$G$65,6,0)</f>
        <v>1</v>
      </c>
      <c r="Y27" s="27">
        <f>VLOOKUP(B27:B83,'[1]Kvalitet DSG - zbirno po ZU'!$B$9:$H$65,7,0)</f>
        <v>0</v>
      </c>
      <c r="Z27" s="47">
        <f t="shared" si="12"/>
        <v>1</v>
      </c>
      <c r="AA27" s="5">
        <f t="shared" si="10"/>
        <v>971160</v>
      </c>
      <c r="AB27" s="30">
        <f t="shared" si="5"/>
        <v>24128441.918312903</v>
      </c>
      <c r="AC27" s="31">
        <f t="shared" si="11"/>
        <v>0.99379883513789302</v>
      </c>
    </row>
    <row r="28" spans="1:29" s="48" customFormat="1" x14ac:dyDescent="0.25">
      <c r="A28" s="39">
        <v>25</v>
      </c>
      <c r="B28" s="40" t="s">
        <v>53</v>
      </c>
      <c r="C28" s="41" t="s">
        <v>54</v>
      </c>
      <c r="D28" s="42">
        <v>2</v>
      </c>
      <c r="E28" s="58">
        <v>1677.0899999999651</v>
      </c>
      <c r="F28" s="51">
        <v>7.03</v>
      </c>
      <c r="G28" s="25">
        <f t="shared" si="0"/>
        <v>1559.1905729999676</v>
      </c>
      <c r="H28" s="57">
        <v>1701.7899999999872</v>
      </c>
      <c r="I28" s="52">
        <v>8.31</v>
      </c>
      <c r="J28" s="25">
        <f t="shared" si="1"/>
        <v>1560.3712509999884</v>
      </c>
      <c r="K28" s="53">
        <v>1906.7599999999593</v>
      </c>
      <c r="L28" s="52">
        <v>8.77</v>
      </c>
      <c r="M28" s="53">
        <f t="shared" si="2"/>
        <v>1739.5371479999628</v>
      </c>
      <c r="N28" s="43">
        <f t="shared" si="3"/>
        <v>4859.0989719999188</v>
      </c>
      <c r="O28" s="50">
        <f t="shared" si="6"/>
        <v>1.0672377554460421E-2</v>
      </c>
      <c r="P28" s="49">
        <v>71894000</v>
      </c>
      <c r="Q28" s="45">
        <f t="shared" si="7"/>
        <v>17973500</v>
      </c>
      <c r="R28" s="46">
        <f t="shared" si="8"/>
        <v>14378800</v>
      </c>
      <c r="S28" s="46">
        <f t="shared" si="4"/>
        <v>3594700</v>
      </c>
      <c r="T28" s="42">
        <f t="shared" si="9"/>
        <v>14095002.419301793</v>
      </c>
      <c r="U28" s="27">
        <f>VLOOKUP(B28:B84,'[1]Kvalitet DSG - zbirno po ZU'!$B$9:$D$65,3,0)</f>
        <v>1</v>
      </c>
      <c r="V28" s="27">
        <f>VLOOKUP(B28:B84,'[1]Kvalitet DSG - zbirno po ZU'!$B$9:$E$65,4,0)</f>
        <v>0</v>
      </c>
      <c r="W28" s="27">
        <f>VLOOKUP(B28:B84,'[1]Kvalitet DSG - zbirno po ZU'!$B$9:$F$65,5,0)</f>
        <v>0</v>
      </c>
      <c r="X28" s="27">
        <f>VLOOKUP(B28:B84,'[1]Kvalitet DSG - zbirno po ZU'!$B$9:$G$65,6,0)</f>
        <v>0</v>
      </c>
      <c r="Y28" s="27">
        <f>VLOOKUP(B28:B84,'[1]Kvalitet DSG - zbirno po ZU'!$B$9:$H$65,7,0)</f>
        <v>0</v>
      </c>
      <c r="Z28" s="47">
        <f t="shared" si="12"/>
        <v>1</v>
      </c>
      <c r="AA28" s="5">
        <f t="shared" si="10"/>
        <v>718940</v>
      </c>
      <c r="AB28" s="30">
        <f t="shared" si="5"/>
        <v>14813942.419301793</v>
      </c>
      <c r="AC28" s="31">
        <f t="shared" si="11"/>
        <v>0.82421022167645663</v>
      </c>
    </row>
    <row r="29" spans="1:29" s="48" customFormat="1" x14ac:dyDescent="0.25">
      <c r="A29" s="39">
        <v>26</v>
      </c>
      <c r="B29" s="40" t="s">
        <v>55</v>
      </c>
      <c r="C29" s="41" t="s">
        <v>56</v>
      </c>
      <c r="D29" s="42">
        <v>2</v>
      </c>
      <c r="E29" s="58">
        <v>3838.3499999998867</v>
      </c>
      <c r="F29" s="51">
        <v>21.16</v>
      </c>
      <c r="G29" s="25">
        <f t="shared" si="0"/>
        <v>3026.1551399999107</v>
      </c>
      <c r="H29" s="57">
        <v>3588.1599999999098</v>
      </c>
      <c r="I29" s="52">
        <v>19.22</v>
      </c>
      <c r="J29" s="25">
        <f t="shared" si="1"/>
        <v>2898.5156479999273</v>
      </c>
      <c r="K29" s="53">
        <v>4337.7699999998722</v>
      </c>
      <c r="L29" s="52">
        <v>13.58</v>
      </c>
      <c r="M29" s="53">
        <f t="shared" si="2"/>
        <v>3748.7008339998893</v>
      </c>
      <c r="N29" s="43">
        <f t="shared" si="3"/>
        <v>9673.3716219997259</v>
      </c>
      <c r="O29" s="50">
        <f t="shared" si="6"/>
        <v>2.1246299935334185E-2</v>
      </c>
      <c r="P29" s="49">
        <v>113915000</v>
      </c>
      <c r="Q29" s="45">
        <f t="shared" si="7"/>
        <v>28478750</v>
      </c>
      <c r="R29" s="46">
        <f t="shared" si="8"/>
        <v>22783000</v>
      </c>
      <c r="S29" s="46">
        <f t="shared" si="4"/>
        <v>5695750</v>
      </c>
      <c r="T29" s="42">
        <f t="shared" si="9"/>
        <v>28059975.151889898</v>
      </c>
      <c r="U29" s="27">
        <f>VLOOKUP(B29:B85,'[1]Kvalitet DSG - zbirno po ZU'!$B$9:$D$65,3,0)</f>
        <v>0</v>
      </c>
      <c r="V29" s="27">
        <f>VLOOKUP(B29:B85,'[1]Kvalitet DSG - zbirno po ZU'!$B$9:$E$65,4,0)</f>
        <v>1</v>
      </c>
      <c r="W29" s="27">
        <f>VLOOKUP(B29:B85,'[1]Kvalitet DSG - zbirno po ZU'!$B$9:$F$65,5,0)</f>
        <v>1</v>
      </c>
      <c r="X29" s="27">
        <f>VLOOKUP(B29:B85,'[1]Kvalitet DSG - zbirno po ZU'!$B$9:$G$65,6,0)</f>
        <v>0</v>
      </c>
      <c r="Y29" s="27">
        <f>VLOOKUP(B29:B85,'[1]Kvalitet DSG - zbirno po ZU'!$B$9:$H$65,7,0)</f>
        <v>1</v>
      </c>
      <c r="Z29" s="47">
        <f t="shared" si="12"/>
        <v>3</v>
      </c>
      <c r="AA29" s="5">
        <f t="shared" si="10"/>
        <v>3417450.0000000005</v>
      </c>
      <c r="AB29" s="30">
        <f t="shared" si="5"/>
        <v>31477425.151889898</v>
      </c>
      <c r="AC29" s="31">
        <f t="shared" si="11"/>
        <v>1.1052951815613361</v>
      </c>
    </row>
    <row r="30" spans="1:29" s="9" customFormat="1" x14ac:dyDescent="0.25">
      <c r="A30" s="10">
        <v>27</v>
      </c>
      <c r="B30" s="29" t="s">
        <v>57</v>
      </c>
      <c r="C30" s="11" t="s">
        <v>105</v>
      </c>
      <c r="D30" s="5">
        <v>2</v>
      </c>
      <c r="E30" s="58">
        <v>1553.1100000000019</v>
      </c>
      <c r="F30" s="51">
        <v>5.38</v>
      </c>
      <c r="G30" s="25">
        <f t="shared" si="0"/>
        <v>1469.5526820000018</v>
      </c>
      <c r="H30" s="57">
        <v>1532.7199999999973</v>
      </c>
      <c r="I30" s="52">
        <v>14.61</v>
      </c>
      <c r="J30" s="25">
        <f t="shared" si="1"/>
        <v>1308.7896079999978</v>
      </c>
      <c r="K30" s="53">
        <v>2049.3100000000009</v>
      </c>
      <c r="L30" s="52">
        <v>12.55</v>
      </c>
      <c r="M30" s="53">
        <f t="shared" si="2"/>
        <v>1792.1215950000008</v>
      </c>
      <c r="N30" s="25">
        <f t="shared" si="3"/>
        <v>4570.4638850000001</v>
      </c>
      <c r="O30" s="50">
        <f t="shared" si="6"/>
        <v>1.0038428206715438E-2</v>
      </c>
      <c r="P30" s="12">
        <v>66341000</v>
      </c>
      <c r="Q30" s="7">
        <f t="shared" si="7"/>
        <v>16585250</v>
      </c>
      <c r="R30" s="8">
        <f t="shared" si="8"/>
        <v>13268200</v>
      </c>
      <c r="S30" s="8">
        <f t="shared" si="4"/>
        <v>3317050</v>
      </c>
      <c r="T30" s="5">
        <f t="shared" si="9"/>
        <v>13257745.908783592</v>
      </c>
      <c r="U30" s="27">
        <f>VLOOKUP(B30:B86,'[1]Kvalitet DSG - zbirno po ZU'!$B$9:$D$65,3,0)</f>
        <v>1</v>
      </c>
      <c r="V30" s="27">
        <f>VLOOKUP(B30:B86,'[1]Kvalitet DSG - zbirno po ZU'!$B$9:$E$65,4,0)</f>
        <v>0</v>
      </c>
      <c r="W30" s="27">
        <f>VLOOKUP(B30:B86,'[1]Kvalitet DSG - zbirno po ZU'!$B$9:$F$65,5,0)</f>
        <v>0</v>
      </c>
      <c r="X30" s="27">
        <f>VLOOKUP(B30:B86,'[1]Kvalitet DSG - zbirno po ZU'!$B$9:$G$65,6,0)</f>
        <v>0</v>
      </c>
      <c r="Y30" s="27">
        <f>VLOOKUP(B30:B86,'[1]Kvalitet DSG - zbirno po ZU'!$B$9:$H$65,7,0)</f>
        <v>0</v>
      </c>
      <c r="Z30" s="27">
        <f t="shared" si="12"/>
        <v>1</v>
      </c>
      <c r="AA30" s="5">
        <f t="shared" si="10"/>
        <v>663410</v>
      </c>
      <c r="AB30" s="30">
        <f t="shared" si="5"/>
        <v>13921155.908783592</v>
      </c>
      <c r="AC30" s="31">
        <f>AB30/Q30</f>
        <v>0.83936967539130203</v>
      </c>
    </row>
    <row r="31" spans="1:29" s="9" customFormat="1" x14ac:dyDescent="0.25">
      <c r="A31" s="10">
        <v>28</v>
      </c>
      <c r="B31" s="29" t="s">
        <v>58</v>
      </c>
      <c r="C31" s="11" t="s">
        <v>59</v>
      </c>
      <c r="D31" s="5">
        <v>2</v>
      </c>
      <c r="E31" s="58">
        <v>2195.3499999999535</v>
      </c>
      <c r="F31" s="51">
        <v>3.83</v>
      </c>
      <c r="G31" s="25">
        <f t="shared" si="0"/>
        <v>2111.2680949999553</v>
      </c>
      <c r="H31" s="57">
        <v>1879.0199999999561</v>
      </c>
      <c r="I31" s="52">
        <v>4.93</v>
      </c>
      <c r="J31" s="25">
        <f t="shared" si="1"/>
        <v>1786.3843139999583</v>
      </c>
      <c r="K31" s="53">
        <v>2572.8299999999444</v>
      </c>
      <c r="L31" s="52">
        <v>5.4</v>
      </c>
      <c r="M31" s="53">
        <f t="shared" si="2"/>
        <v>2433.8971799999472</v>
      </c>
      <c r="N31" s="25">
        <f t="shared" si="3"/>
        <v>6331.549588999861</v>
      </c>
      <c r="O31" s="50">
        <f t="shared" si="6"/>
        <v>1.3906423414706348E-2</v>
      </c>
      <c r="P31" s="12">
        <v>79138000</v>
      </c>
      <c r="Q31" s="7">
        <f t="shared" si="7"/>
        <v>19784500</v>
      </c>
      <c r="R31" s="8">
        <f t="shared" si="8"/>
        <v>15827600</v>
      </c>
      <c r="S31" s="8">
        <f t="shared" si="4"/>
        <v>3956900</v>
      </c>
      <c r="T31" s="5">
        <f t="shared" si="9"/>
        <v>18366204.781820156</v>
      </c>
      <c r="U31" s="27">
        <f>VLOOKUP(B31:B87,'[1]Kvalitet DSG - zbirno po ZU'!$B$9:$D$65,3,0)</f>
        <v>1</v>
      </c>
      <c r="V31" s="27">
        <f>VLOOKUP(B31:B87,'[1]Kvalitet DSG - zbirno po ZU'!$B$9:$E$65,4,0)</f>
        <v>0</v>
      </c>
      <c r="W31" s="27">
        <f>VLOOKUP(B31:B87,'[1]Kvalitet DSG - zbirno po ZU'!$B$9:$F$65,5,0)</f>
        <v>0</v>
      </c>
      <c r="X31" s="27">
        <f>VLOOKUP(B31:B87,'[1]Kvalitet DSG - zbirno po ZU'!$B$9:$G$65,6,0)</f>
        <v>0</v>
      </c>
      <c r="Y31" s="27">
        <f>VLOOKUP(B31:B87,'[1]Kvalitet DSG - zbirno po ZU'!$B$9:$H$65,7,0)</f>
        <v>1</v>
      </c>
      <c r="Z31" s="27">
        <f t="shared" si="12"/>
        <v>2</v>
      </c>
      <c r="AA31" s="5">
        <f t="shared" si="10"/>
        <v>1582760</v>
      </c>
      <c r="AB31" s="30">
        <f t="shared" si="5"/>
        <v>19948964.781820156</v>
      </c>
      <c r="AC31" s="31">
        <f t="shared" si="11"/>
        <v>1.0083128096146052</v>
      </c>
    </row>
    <row r="32" spans="1:29" s="9" customFormat="1" x14ac:dyDescent="0.25">
      <c r="A32" s="10">
        <v>29</v>
      </c>
      <c r="B32" s="29" t="s">
        <v>60</v>
      </c>
      <c r="C32" s="11" t="s">
        <v>61</v>
      </c>
      <c r="D32" s="5">
        <v>2</v>
      </c>
      <c r="E32" s="58">
        <v>2506.5200000000054</v>
      </c>
      <c r="F32" s="51">
        <v>16.66</v>
      </c>
      <c r="G32" s="25">
        <f t="shared" si="0"/>
        <v>2088.9337680000044</v>
      </c>
      <c r="H32" s="57">
        <v>2082.3300000000081</v>
      </c>
      <c r="I32" s="52">
        <v>22.85</v>
      </c>
      <c r="J32" s="25">
        <f t="shared" si="1"/>
        <v>1606.5175950000062</v>
      </c>
      <c r="K32" s="53">
        <v>2469.9700000000066</v>
      </c>
      <c r="L32" s="52">
        <v>17.55</v>
      </c>
      <c r="M32" s="53">
        <f t="shared" si="2"/>
        <v>2036.4902650000056</v>
      </c>
      <c r="N32" s="25">
        <f t="shared" si="3"/>
        <v>5731.941628000016</v>
      </c>
      <c r="O32" s="50">
        <f t="shared" si="6"/>
        <v>1.2589462681589874E-2</v>
      </c>
      <c r="P32" s="12">
        <v>74463000</v>
      </c>
      <c r="Q32" s="7">
        <f t="shared" si="7"/>
        <v>18615750</v>
      </c>
      <c r="R32" s="8">
        <f t="shared" si="8"/>
        <v>14892600</v>
      </c>
      <c r="S32" s="8">
        <f t="shared" si="4"/>
        <v>3723150</v>
      </c>
      <c r="T32" s="5">
        <f t="shared" si="9"/>
        <v>16626895.558108885</v>
      </c>
      <c r="U32" s="27">
        <f>VLOOKUP(B32:B88,'[1]Kvalitet DSG - zbirno po ZU'!$B$9:$D$65,3,0)</f>
        <v>1</v>
      </c>
      <c r="V32" s="27">
        <f>VLOOKUP(B32:B88,'[1]Kvalitet DSG - zbirno po ZU'!$B$9:$E$65,4,0)</f>
        <v>1</v>
      </c>
      <c r="W32" s="27">
        <f>VLOOKUP(B32:B88,'[1]Kvalitet DSG - zbirno po ZU'!$B$9:$F$65,5,0)</f>
        <v>1</v>
      </c>
      <c r="X32" s="27">
        <f>VLOOKUP(B32:B88,'[1]Kvalitet DSG - zbirno po ZU'!$B$9:$G$65,6,0)</f>
        <v>1</v>
      </c>
      <c r="Y32" s="27">
        <f>VLOOKUP(B32:B88,'[1]Kvalitet DSG - zbirno po ZU'!$B$9:$H$65,7,0)</f>
        <v>0</v>
      </c>
      <c r="Z32" s="27">
        <f t="shared" si="12"/>
        <v>4</v>
      </c>
      <c r="AA32" s="5">
        <f t="shared" si="10"/>
        <v>2978520</v>
      </c>
      <c r="AB32" s="30">
        <f t="shared" si="5"/>
        <v>19605415.558108885</v>
      </c>
      <c r="AC32" s="31">
        <f t="shared" si="11"/>
        <v>1.0531628088102216</v>
      </c>
    </row>
    <row r="33" spans="1:29" s="9" customFormat="1" x14ac:dyDescent="0.25">
      <c r="A33" s="10">
        <v>30</v>
      </c>
      <c r="B33" s="29" t="s">
        <v>62</v>
      </c>
      <c r="C33" s="11" t="s">
        <v>63</v>
      </c>
      <c r="D33" s="5">
        <v>2</v>
      </c>
      <c r="E33" s="58">
        <v>1517.9899999999891</v>
      </c>
      <c r="F33" s="51">
        <v>20.97</v>
      </c>
      <c r="G33" s="25">
        <f t="shared" si="0"/>
        <v>1199.6674969999915</v>
      </c>
      <c r="H33" s="57">
        <v>1414.349999999984</v>
      </c>
      <c r="I33" s="52">
        <v>27.25</v>
      </c>
      <c r="J33" s="25">
        <f t="shared" si="1"/>
        <v>1028.9396249999884</v>
      </c>
      <c r="K33" s="53">
        <v>1826.7899999999681</v>
      </c>
      <c r="L33" s="52">
        <v>24.26</v>
      </c>
      <c r="M33" s="53">
        <f t="shared" si="2"/>
        <v>1383.6107459999757</v>
      </c>
      <c r="N33" s="25">
        <f t="shared" si="3"/>
        <v>3612.2178679999556</v>
      </c>
      <c r="O33" s="50">
        <f t="shared" si="6"/>
        <v>7.9337657286689747E-3</v>
      </c>
      <c r="P33" s="12">
        <v>60221000</v>
      </c>
      <c r="Q33" s="7">
        <f t="shared" si="7"/>
        <v>15055250</v>
      </c>
      <c r="R33" s="8">
        <f t="shared" si="8"/>
        <v>12044200</v>
      </c>
      <c r="S33" s="8">
        <f t="shared" si="4"/>
        <v>3011050</v>
      </c>
      <c r="T33" s="5">
        <f t="shared" si="9"/>
        <v>10478119.478918362</v>
      </c>
      <c r="U33" s="27">
        <f>VLOOKUP(B33:B89,'[1]Kvalitet DSG - zbirno po ZU'!$B$9:$D$65,3,0)</f>
        <v>1</v>
      </c>
      <c r="V33" s="27">
        <f>VLOOKUP(B33:B89,'[1]Kvalitet DSG - zbirno po ZU'!$B$9:$E$65,4,0)</f>
        <v>0</v>
      </c>
      <c r="W33" s="27">
        <f>VLOOKUP(B33:B89,'[1]Kvalitet DSG - zbirno po ZU'!$B$9:$F$65,5,0)</f>
        <v>0</v>
      </c>
      <c r="X33" s="27">
        <f>VLOOKUP(B33:B89,'[1]Kvalitet DSG - zbirno po ZU'!$B$9:$G$65,6,0)</f>
        <v>0</v>
      </c>
      <c r="Y33" s="27">
        <f>VLOOKUP(B33:B89,'[1]Kvalitet DSG - zbirno po ZU'!$B$9:$H$65,7,0)</f>
        <v>1</v>
      </c>
      <c r="Z33" s="27">
        <f t="shared" si="12"/>
        <v>2</v>
      </c>
      <c r="AA33" s="5">
        <f t="shared" si="10"/>
        <v>1204420</v>
      </c>
      <c r="AB33" s="30">
        <f t="shared" si="5"/>
        <v>11682539.478918362</v>
      </c>
      <c r="AC33" s="31">
        <f t="shared" si="11"/>
        <v>0.77597778043661592</v>
      </c>
    </row>
    <row r="34" spans="1:29" s="9" customFormat="1" x14ac:dyDescent="0.25">
      <c r="A34" s="10">
        <v>31</v>
      </c>
      <c r="B34" s="29" t="s">
        <v>64</v>
      </c>
      <c r="C34" s="11" t="s">
        <v>65</v>
      </c>
      <c r="D34" s="5">
        <v>2</v>
      </c>
      <c r="E34" s="58">
        <v>5142.8999999999387</v>
      </c>
      <c r="F34" s="51">
        <v>31.03</v>
      </c>
      <c r="G34" s="25">
        <f t="shared" si="0"/>
        <v>3547.0581299999576</v>
      </c>
      <c r="H34" s="53">
        <v>4505.1799999999448</v>
      </c>
      <c r="I34" s="52">
        <v>22.1</v>
      </c>
      <c r="J34" s="25">
        <f t="shared" si="1"/>
        <v>3509.535219999957</v>
      </c>
      <c r="K34" s="53">
        <v>5655.049999999892</v>
      </c>
      <c r="L34" s="52">
        <v>17.34</v>
      </c>
      <c r="M34" s="53">
        <f t="shared" si="2"/>
        <v>4674.4643299999107</v>
      </c>
      <c r="N34" s="25">
        <f t="shared" si="3"/>
        <v>11731.057679999825</v>
      </c>
      <c r="O34" s="50">
        <f t="shared" si="6"/>
        <v>2.5765739161839152E-2</v>
      </c>
      <c r="P34" s="12">
        <v>185018000</v>
      </c>
      <c r="Q34" s="7">
        <f t="shared" si="7"/>
        <v>46254500</v>
      </c>
      <c r="R34" s="8">
        <f t="shared" si="8"/>
        <v>37003600</v>
      </c>
      <c r="S34" s="8">
        <f t="shared" si="4"/>
        <v>9250900</v>
      </c>
      <c r="T34" s="5">
        <f t="shared" si="9"/>
        <v>34028795.736282691</v>
      </c>
      <c r="U34" s="27">
        <f>VLOOKUP(B34:B90,'[1]Kvalitet DSG - zbirno po ZU'!$B$9:$D$65,3,0)</f>
        <v>0</v>
      </c>
      <c r="V34" s="27">
        <f>VLOOKUP(B34:B90,'[1]Kvalitet DSG - zbirno po ZU'!$B$9:$E$65,4,0)</f>
        <v>0</v>
      </c>
      <c r="W34" s="27">
        <f>VLOOKUP(B34:B90,'[1]Kvalitet DSG - zbirno po ZU'!$B$9:$F$65,5,0)</f>
        <v>1</v>
      </c>
      <c r="X34" s="27">
        <f>VLOOKUP(B34:B90,'[1]Kvalitet DSG - zbirno po ZU'!$B$9:$G$65,6,0)</f>
        <v>1</v>
      </c>
      <c r="Y34" s="27">
        <f>VLOOKUP(B34:B90,'[1]Kvalitet DSG - zbirno po ZU'!$B$9:$H$65,7,0)</f>
        <v>0</v>
      </c>
      <c r="Z34" s="27">
        <f t="shared" si="12"/>
        <v>2</v>
      </c>
      <c r="AA34" s="5">
        <f t="shared" si="10"/>
        <v>3700360</v>
      </c>
      <c r="AB34" s="30">
        <f t="shared" si="5"/>
        <v>37729155.736282691</v>
      </c>
      <c r="AC34" s="31">
        <f t="shared" si="11"/>
        <v>0.81568616537380556</v>
      </c>
    </row>
    <row r="35" spans="1:29" s="9" customFormat="1" x14ac:dyDescent="0.25">
      <c r="A35" s="10">
        <v>32</v>
      </c>
      <c r="B35" s="29" t="s">
        <v>66</v>
      </c>
      <c r="C35" s="11" t="s">
        <v>67</v>
      </c>
      <c r="D35" s="5">
        <v>2</v>
      </c>
      <c r="E35" s="58">
        <v>2813.0500000000088</v>
      </c>
      <c r="F35" s="51">
        <v>17.11</v>
      </c>
      <c r="G35" s="25">
        <f t="shared" si="0"/>
        <v>2331.7371450000073</v>
      </c>
      <c r="H35" s="53">
        <v>2353.8700000000176</v>
      </c>
      <c r="I35" s="52">
        <v>20.16</v>
      </c>
      <c r="J35" s="25">
        <f t="shared" si="1"/>
        <v>1879.3298080000141</v>
      </c>
      <c r="K35" s="53">
        <v>3227.3999999999446</v>
      </c>
      <c r="L35" s="52">
        <v>20.9</v>
      </c>
      <c r="M35" s="53">
        <f t="shared" si="2"/>
        <v>2552.8733999999563</v>
      </c>
      <c r="N35" s="25">
        <f t="shared" si="3"/>
        <v>6763.9403529999781</v>
      </c>
      <c r="O35" s="50">
        <f t="shared" si="6"/>
        <v>1.4856113369791075E-2</v>
      </c>
      <c r="P35" s="12">
        <v>85149000</v>
      </c>
      <c r="Q35" s="7">
        <f t="shared" si="7"/>
        <v>21287250</v>
      </c>
      <c r="R35" s="8">
        <f t="shared" si="8"/>
        <v>17029800</v>
      </c>
      <c r="S35" s="8">
        <f t="shared" si="4"/>
        <v>4257450</v>
      </c>
      <c r="T35" s="5">
        <f t="shared" si="9"/>
        <v>19620459.716692783</v>
      </c>
      <c r="U35" s="27">
        <f>VLOOKUP(B35:B91,'[1]Kvalitet DSG - zbirno po ZU'!$B$9:$D$65,3,0)</f>
        <v>1</v>
      </c>
      <c r="V35" s="27">
        <f>VLOOKUP(B35:B91,'[1]Kvalitet DSG - zbirno po ZU'!$B$9:$E$65,4,0)</f>
        <v>1</v>
      </c>
      <c r="W35" s="27">
        <f>VLOOKUP(B35:B91,'[1]Kvalitet DSG - zbirno po ZU'!$B$9:$F$65,5,0)</f>
        <v>1</v>
      </c>
      <c r="X35" s="27">
        <f>VLOOKUP(B35:B91,'[1]Kvalitet DSG - zbirno po ZU'!$B$9:$G$65,6,0)</f>
        <v>0</v>
      </c>
      <c r="Y35" s="27">
        <f>VLOOKUP(B35:B91,'[1]Kvalitet DSG - zbirno po ZU'!$B$9:$H$65,7,0)</f>
        <v>1</v>
      </c>
      <c r="Z35" s="27">
        <f t="shared" si="12"/>
        <v>4</v>
      </c>
      <c r="AA35" s="5">
        <f t="shared" si="10"/>
        <v>3405960</v>
      </c>
      <c r="AB35" s="30">
        <f t="shared" si="5"/>
        <v>23026419.716692783</v>
      </c>
      <c r="AC35" s="31">
        <f t="shared" si="11"/>
        <v>1.0817000653768234</v>
      </c>
    </row>
    <row r="36" spans="1:29" s="48" customFormat="1" x14ac:dyDescent="0.25">
      <c r="A36" s="39">
        <v>33</v>
      </c>
      <c r="B36" s="40" t="s">
        <v>68</v>
      </c>
      <c r="C36" s="41" t="s">
        <v>69</v>
      </c>
      <c r="D36" s="42">
        <v>2</v>
      </c>
      <c r="E36" s="58">
        <v>1604.7999999999747</v>
      </c>
      <c r="F36" s="51">
        <v>22.04</v>
      </c>
      <c r="G36" s="25">
        <f t="shared" ref="G36:G60" si="13">E36*(1-F36%)</f>
        <v>1251.1020799999803</v>
      </c>
      <c r="H36" s="57">
        <v>1367.6299999999815</v>
      </c>
      <c r="I36" s="52">
        <v>22.05</v>
      </c>
      <c r="J36" s="25">
        <f t="shared" ref="J36:J60" si="14">H36*(1-I36%)</f>
        <v>1066.0675849999855</v>
      </c>
      <c r="K36" s="53">
        <v>1664.5299999999611</v>
      </c>
      <c r="L36" s="52">
        <v>19.89</v>
      </c>
      <c r="M36" s="53">
        <f t="shared" ref="M36:M60" si="15">K36*(1-L36%)</f>
        <v>1333.4549829999689</v>
      </c>
      <c r="N36" s="43">
        <f t="shared" ref="N36:N60" si="16">G36+J36+M36</f>
        <v>3650.6246479999345</v>
      </c>
      <c r="O36" s="50">
        <f t="shared" si="6"/>
        <v>8.018121214978852E-3</v>
      </c>
      <c r="P36" s="49">
        <v>58911000</v>
      </c>
      <c r="Q36" s="45">
        <f t="shared" si="7"/>
        <v>14727750</v>
      </c>
      <c r="R36" s="46">
        <f t="shared" si="8"/>
        <v>11782200</v>
      </c>
      <c r="S36" s="46">
        <f t="shared" si="4"/>
        <v>2945550</v>
      </c>
      <c r="T36" s="42">
        <f t="shared" si="9"/>
        <v>10589527.717387417</v>
      </c>
      <c r="U36" s="27">
        <f>VLOOKUP(B36:B92,'[1]Kvalitet DSG - zbirno po ZU'!$B$9:$D$65,3,0)</f>
        <v>1</v>
      </c>
      <c r="V36" s="27">
        <f>VLOOKUP(B36:B92,'[1]Kvalitet DSG - zbirno po ZU'!$B$9:$E$65,4,0)</f>
        <v>1</v>
      </c>
      <c r="W36" s="27">
        <f>VLOOKUP(B36:B92,'[1]Kvalitet DSG - zbirno po ZU'!$B$9:$F$65,5,0)</f>
        <v>1</v>
      </c>
      <c r="X36" s="27">
        <f>VLOOKUP(B36:B92,'[1]Kvalitet DSG - zbirno po ZU'!$B$9:$G$65,6,0)</f>
        <v>0</v>
      </c>
      <c r="Y36" s="27">
        <f>VLOOKUP(B36:B92,'[1]Kvalitet DSG - zbirno po ZU'!$B$9:$H$65,7,0)</f>
        <v>1</v>
      </c>
      <c r="Z36" s="47">
        <f t="shared" si="12"/>
        <v>4</v>
      </c>
      <c r="AA36" s="5">
        <f t="shared" si="10"/>
        <v>2356440</v>
      </c>
      <c r="AB36" s="30">
        <f t="shared" si="5"/>
        <v>12945967.717387417</v>
      </c>
      <c r="AC36" s="31">
        <f t="shared" si="11"/>
        <v>0.87901870396954163</v>
      </c>
    </row>
    <row r="37" spans="1:29" s="48" customFormat="1" x14ac:dyDescent="0.25">
      <c r="A37" s="39">
        <v>34</v>
      </c>
      <c r="B37" s="40" t="s">
        <v>70</v>
      </c>
      <c r="C37" s="41" t="s">
        <v>71</v>
      </c>
      <c r="D37" s="42">
        <v>2</v>
      </c>
      <c r="E37" s="58">
        <v>3196.9099999999344</v>
      </c>
      <c r="F37" s="51">
        <v>8.36</v>
      </c>
      <c r="G37" s="25">
        <f t="shared" si="13"/>
        <v>2929.6483239999397</v>
      </c>
      <c r="H37" s="57">
        <v>2877.3799999999201</v>
      </c>
      <c r="I37" s="52">
        <v>8.3000000000000007</v>
      </c>
      <c r="J37" s="25">
        <f t="shared" si="14"/>
        <v>2638.5574599999268</v>
      </c>
      <c r="K37" s="53">
        <v>3415.7099999999436</v>
      </c>
      <c r="L37" s="52">
        <v>9.92</v>
      </c>
      <c r="M37" s="53">
        <f t="shared" si="15"/>
        <v>3076.8715679999495</v>
      </c>
      <c r="N37" s="43">
        <f t="shared" si="16"/>
        <v>8645.0773519998165</v>
      </c>
      <c r="O37" s="50">
        <f t="shared" si="6"/>
        <v>1.8987785599699967E-2</v>
      </c>
      <c r="P37" s="49">
        <v>93236000</v>
      </c>
      <c r="Q37" s="45">
        <f t="shared" si="7"/>
        <v>23309000</v>
      </c>
      <c r="R37" s="46">
        <f t="shared" si="8"/>
        <v>18647200</v>
      </c>
      <c r="S37" s="46">
        <f t="shared" si="4"/>
        <v>4661800</v>
      </c>
      <c r="T37" s="42">
        <f t="shared" si="9"/>
        <v>25077156.669096675</v>
      </c>
      <c r="U37" s="27">
        <f>VLOOKUP(B37:B93,'[1]Kvalitet DSG - zbirno po ZU'!$B$9:$D$65,3,0)</f>
        <v>0</v>
      </c>
      <c r="V37" s="27">
        <f>VLOOKUP(B37:B93,'[1]Kvalitet DSG - zbirno po ZU'!$B$9:$E$65,4,0)</f>
        <v>1</v>
      </c>
      <c r="W37" s="27">
        <f>VLOOKUP(B37:B93,'[1]Kvalitet DSG - zbirno po ZU'!$B$9:$F$65,5,0)</f>
        <v>1</v>
      </c>
      <c r="X37" s="27">
        <f>VLOOKUP(B37:B93,'[1]Kvalitet DSG - zbirno po ZU'!$B$9:$G$65,6,0)</f>
        <v>1</v>
      </c>
      <c r="Y37" s="27">
        <f>VLOOKUP(B37:B93,'[1]Kvalitet DSG - zbirno po ZU'!$B$9:$H$65,7,0)</f>
        <v>1</v>
      </c>
      <c r="Z37" s="47">
        <f t="shared" si="12"/>
        <v>4</v>
      </c>
      <c r="AA37" s="5">
        <f t="shared" si="10"/>
        <v>3729440</v>
      </c>
      <c r="AB37" s="30">
        <f t="shared" si="5"/>
        <v>28806596.669096675</v>
      </c>
      <c r="AC37" s="31">
        <f t="shared" si="11"/>
        <v>1.2358572512375767</v>
      </c>
    </row>
    <row r="38" spans="1:29" s="48" customFormat="1" x14ac:dyDescent="0.25">
      <c r="A38" s="39">
        <v>35</v>
      </c>
      <c r="B38" s="40" t="s">
        <v>72</v>
      </c>
      <c r="C38" s="41" t="s">
        <v>73</v>
      </c>
      <c r="D38" s="42">
        <v>2</v>
      </c>
      <c r="E38" s="58">
        <v>2063.8200000000093</v>
      </c>
      <c r="F38" s="51">
        <v>18</v>
      </c>
      <c r="G38" s="25">
        <f t="shared" si="13"/>
        <v>1692.3324000000077</v>
      </c>
      <c r="H38" s="57">
        <v>2244.0299999999829</v>
      </c>
      <c r="I38" s="52">
        <v>18</v>
      </c>
      <c r="J38" s="25">
        <f t="shared" si="14"/>
        <v>1840.104599999986</v>
      </c>
      <c r="K38" s="53">
        <v>2501.1900000000032</v>
      </c>
      <c r="L38" s="52">
        <v>9</v>
      </c>
      <c r="M38" s="53">
        <f t="shared" si="15"/>
        <v>2276.0829000000031</v>
      </c>
      <c r="N38" s="43">
        <f t="shared" si="16"/>
        <v>5808.5198999999966</v>
      </c>
      <c r="O38" s="50">
        <f t="shared" si="6"/>
        <v>1.275765687478524E-2</v>
      </c>
      <c r="P38" s="49">
        <v>71820000</v>
      </c>
      <c r="Q38" s="45">
        <f t="shared" si="7"/>
        <v>17955000</v>
      </c>
      <c r="R38" s="46">
        <f t="shared" si="8"/>
        <v>14364000</v>
      </c>
      <c r="S38" s="46">
        <f t="shared" si="4"/>
        <v>3591000</v>
      </c>
      <c r="T38" s="42">
        <f t="shared" si="9"/>
        <v>16849029.524781603</v>
      </c>
      <c r="U38" s="27">
        <f>VLOOKUP(B38:B94,'[1]Kvalitet DSG - zbirno po ZU'!$B$9:$D$65,3,0)</f>
        <v>0</v>
      </c>
      <c r="V38" s="27">
        <f>VLOOKUP(B38:B94,'[1]Kvalitet DSG - zbirno po ZU'!$B$9:$E$65,4,0)</f>
        <v>1</v>
      </c>
      <c r="W38" s="27">
        <f>VLOOKUP(B38:B94,'[1]Kvalitet DSG - zbirno po ZU'!$B$9:$F$65,5,0)</f>
        <v>1</v>
      </c>
      <c r="X38" s="27">
        <f>VLOOKUP(B38:B94,'[1]Kvalitet DSG - zbirno po ZU'!$B$9:$G$65,6,0)</f>
        <v>1</v>
      </c>
      <c r="Y38" s="27">
        <f>VLOOKUP(B38:B94,'[1]Kvalitet DSG - zbirno po ZU'!$B$9:$H$65,7,0)</f>
        <v>0</v>
      </c>
      <c r="Z38" s="47">
        <f t="shared" si="12"/>
        <v>3</v>
      </c>
      <c r="AA38" s="5">
        <f t="shared" si="10"/>
        <v>2154600.0000000005</v>
      </c>
      <c r="AB38" s="30">
        <f t="shared" si="5"/>
        <v>19003629.524781603</v>
      </c>
      <c r="AC38" s="31">
        <f t="shared" si="11"/>
        <v>1.0584032038307771</v>
      </c>
    </row>
    <row r="39" spans="1:29" s="9" customFormat="1" x14ac:dyDescent="0.25">
      <c r="A39" s="10">
        <v>36</v>
      </c>
      <c r="B39" s="29" t="s">
        <v>74</v>
      </c>
      <c r="C39" s="11" t="s">
        <v>75</v>
      </c>
      <c r="D39" s="5">
        <v>2</v>
      </c>
      <c r="E39" s="58">
        <v>2457.7100000000087</v>
      </c>
      <c r="F39" s="51">
        <v>14.89</v>
      </c>
      <c r="G39" s="25">
        <f t="shared" si="13"/>
        <v>2091.7569810000073</v>
      </c>
      <c r="H39" s="53">
        <v>2388.4700000000066</v>
      </c>
      <c r="I39" s="52">
        <v>18.21</v>
      </c>
      <c r="J39" s="25">
        <f t="shared" si="14"/>
        <v>1953.5296130000054</v>
      </c>
      <c r="K39" s="53">
        <v>2752.940000000001</v>
      </c>
      <c r="L39" s="52">
        <v>20.59</v>
      </c>
      <c r="M39" s="53">
        <f t="shared" si="15"/>
        <v>2186.1096540000008</v>
      </c>
      <c r="N39" s="25">
        <f t="shared" si="16"/>
        <v>6231.3962480000137</v>
      </c>
      <c r="O39" s="50">
        <f t="shared" si="6"/>
        <v>1.3686449655239774E-2</v>
      </c>
      <c r="P39" s="12">
        <v>107610000</v>
      </c>
      <c r="Q39" s="7">
        <f t="shared" si="7"/>
        <v>26902500</v>
      </c>
      <c r="R39" s="8">
        <f t="shared" si="8"/>
        <v>21522000</v>
      </c>
      <c r="S39" s="8">
        <f t="shared" si="4"/>
        <v>5380500</v>
      </c>
      <c r="T39" s="5">
        <f t="shared" si="9"/>
        <v>18075685.574076384</v>
      </c>
      <c r="U39" s="27">
        <f>VLOOKUP(B39:B95,'[1]Kvalitet DSG - zbirno po ZU'!$B$9:$D$65,3,0)</f>
        <v>1</v>
      </c>
      <c r="V39" s="27">
        <f>VLOOKUP(B39:B95,'[1]Kvalitet DSG - zbirno po ZU'!$B$9:$E$65,4,0)</f>
        <v>0</v>
      </c>
      <c r="W39" s="27">
        <f>VLOOKUP(B39:B95,'[1]Kvalitet DSG - zbirno po ZU'!$B$9:$F$65,5,0)</f>
        <v>1</v>
      </c>
      <c r="X39" s="27">
        <f>VLOOKUP(B39:B95,'[1]Kvalitet DSG - zbirno po ZU'!$B$9:$G$65,6,0)</f>
        <v>0</v>
      </c>
      <c r="Y39" s="27">
        <f>VLOOKUP(B39:B95,'[1]Kvalitet DSG - zbirno po ZU'!$B$9:$H$65,7,0)</f>
        <v>1</v>
      </c>
      <c r="Z39" s="27">
        <f t="shared" si="12"/>
        <v>3</v>
      </c>
      <c r="AA39" s="5">
        <f t="shared" si="10"/>
        <v>3228300.0000000005</v>
      </c>
      <c r="AB39" s="30">
        <f t="shared" si="5"/>
        <v>21303985.574076384</v>
      </c>
      <c r="AC39" s="31">
        <f t="shared" si="11"/>
        <v>0.79189612764896888</v>
      </c>
    </row>
    <row r="40" spans="1:29" s="9" customFormat="1" x14ac:dyDescent="0.25">
      <c r="A40" s="10">
        <v>37</v>
      </c>
      <c r="B40" s="29" t="s">
        <v>76</v>
      </c>
      <c r="C40" s="11" t="s">
        <v>77</v>
      </c>
      <c r="D40" s="5">
        <v>2</v>
      </c>
      <c r="E40" s="58">
        <v>3466.8400000000029</v>
      </c>
      <c r="F40" s="51">
        <v>5</v>
      </c>
      <c r="G40" s="25">
        <f t="shared" si="13"/>
        <v>3293.4980000000028</v>
      </c>
      <c r="H40" s="53">
        <v>3185.0500000000025</v>
      </c>
      <c r="I40" s="52">
        <v>11.14</v>
      </c>
      <c r="J40" s="25">
        <f t="shared" si="14"/>
        <v>2830.2354300000025</v>
      </c>
      <c r="K40" s="53">
        <v>4011.3700000000063</v>
      </c>
      <c r="L40" s="52">
        <v>10.94</v>
      </c>
      <c r="M40" s="53">
        <f t="shared" si="15"/>
        <v>3572.5261220000057</v>
      </c>
      <c r="N40" s="25">
        <f t="shared" si="16"/>
        <v>9696.2595520000104</v>
      </c>
      <c r="O40" s="50">
        <f t="shared" si="6"/>
        <v>2.1296570290354873E-2</v>
      </c>
      <c r="P40" s="12">
        <v>95964000</v>
      </c>
      <c r="Q40" s="7">
        <f t="shared" si="7"/>
        <v>23991000</v>
      </c>
      <c r="R40" s="8">
        <f t="shared" si="8"/>
        <v>19192800</v>
      </c>
      <c r="S40" s="8">
        <f t="shared" si="4"/>
        <v>4798200</v>
      </c>
      <c r="T40" s="5">
        <f t="shared" si="9"/>
        <v>28126367.178598102</v>
      </c>
      <c r="U40" s="27">
        <f>VLOOKUP(B40:B96,'[1]Kvalitet DSG - zbirno po ZU'!$B$9:$D$65,3,0)</f>
        <v>1</v>
      </c>
      <c r="V40" s="27">
        <f>VLOOKUP(B40:B96,'[1]Kvalitet DSG - zbirno po ZU'!$B$9:$E$65,4,0)</f>
        <v>1</v>
      </c>
      <c r="W40" s="27">
        <f>VLOOKUP(B40:B96,'[1]Kvalitet DSG - zbirno po ZU'!$B$9:$F$65,5,0)</f>
        <v>1</v>
      </c>
      <c r="X40" s="27">
        <f>VLOOKUP(B40:B96,'[1]Kvalitet DSG - zbirno po ZU'!$B$9:$G$65,6,0)</f>
        <v>0</v>
      </c>
      <c r="Y40" s="27">
        <f>VLOOKUP(B40:B96,'[1]Kvalitet DSG - zbirno po ZU'!$B$9:$H$65,7,0)</f>
        <v>1</v>
      </c>
      <c r="Z40" s="27">
        <f t="shared" si="12"/>
        <v>4</v>
      </c>
      <c r="AA40" s="5">
        <f t="shared" si="10"/>
        <v>3838560</v>
      </c>
      <c r="AB40" s="30">
        <f t="shared" si="5"/>
        <v>31964927.178598102</v>
      </c>
      <c r="AC40" s="31">
        <f t="shared" si="11"/>
        <v>1.3323716051268435</v>
      </c>
    </row>
    <row r="41" spans="1:29" s="48" customFormat="1" x14ac:dyDescent="0.25">
      <c r="A41" s="39">
        <v>38</v>
      </c>
      <c r="B41" s="40" t="s">
        <v>78</v>
      </c>
      <c r="C41" s="41" t="s">
        <v>79</v>
      </c>
      <c r="D41" s="42">
        <v>2</v>
      </c>
      <c r="E41" s="58">
        <v>2487.4899999999184</v>
      </c>
      <c r="F41" s="51">
        <v>4</v>
      </c>
      <c r="G41" s="25">
        <f t="shared" si="13"/>
        <v>2387.9903999999215</v>
      </c>
      <c r="H41" s="57">
        <v>2383.809999999914</v>
      </c>
      <c r="I41" s="52">
        <v>7</v>
      </c>
      <c r="J41" s="25">
        <f t="shared" si="14"/>
        <v>2216.9432999999199</v>
      </c>
      <c r="K41" s="53">
        <v>2854.7599999999111</v>
      </c>
      <c r="L41" s="52">
        <v>5</v>
      </c>
      <c r="M41" s="53">
        <f t="shared" si="15"/>
        <v>2712.0219999999154</v>
      </c>
      <c r="N41" s="43">
        <f t="shared" si="16"/>
        <v>7316.9556999997567</v>
      </c>
      <c r="O41" s="50">
        <f t="shared" si="6"/>
        <v>1.6070739499162427E-2</v>
      </c>
      <c r="P41" s="49">
        <v>94948000</v>
      </c>
      <c r="Q41" s="45">
        <f t="shared" si="7"/>
        <v>23737000</v>
      </c>
      <c r="R41" s="46">
        <f t="shared" si="8"/>
        <v>18989600</v>
      </c>
      <c r="S41" s="46">
        <f t="shared" si="4"/>
        <v>4747400</v>
      </c>
      <c r="T41" s="42">
        <f t="shared" si="9"/>
        <v>21224615.692685328</v>
      </c>
      <c r="U41" s="27">
        <f>VLOOKUP(B41:B97,'[1]Kvalitet DSG - zbirno po ZU'!$B$9:$D$65,3,0)</f>
        <v>1</v>
      </c>
      <c r="V41" s="27">
        <f>VLOOKUP(B41:B97,'[1]Kvalitet DSG - zbirno po ZU'!$B$9:$E$65,4,0)</f>
        <v>1</v>
      </c>
      <c r="W41" s="27">
        <f>VLOOKUP(B41:B97,'[1]Kvalitet DSG - zbirno po ZU'!$B$9:$F$65,5,0)</f>
        <v>0</v>
      </c>
      <c r="X41" s="27">
        <f>VLOOKUP(B41:B97,'[1]Kvalitet DSG - zbirno po ZU'!$B$9:$G$65,6,0)</f>
        <v>0</v>
      </c>
      <c r="Y41" s="27">
        <f>VLOOKUP(B41:B97,'[1]Kvalitet DSG - zbirno po ZU'!$B$9:$H$65,7,0)</f>
        <v>1</v>
      </c>
      <c r="Z41" s="47">
        <f t="shared" si="12"/>
        <v>3</v>
      </c>
      <c r="AA41" s="5">
        <f t="shared" si="10"/>
        <v>2848440.0000000005</v>
      </c>
      <c r="AB41" s="30">
        <f t="shared" si="5"/>
        <v>24073055.692685328</v>
      </c>
      <c r="AC41" s="31">
        <f t="shared" si="11"/>
        <v>1.0141574627242418</v>
      </c>
    </row>
    <row r="42" spans="1:29" s="9" customFormat="1" x14ac:dyDescent="0.25">
      <c r="A42" s="10">
        <v>39</v>
      </c>
      <c r="B42" s="29" t="s">
        <v>80</v>
      </c>
      <c r="C42" s="11" t="s">
        <v>133</v>
      </c>
      <c r="D42" s="5">
        <v>3</v>
      </c>
      <c r="E42" s="58">
        <v>9146.9099999999125</v>
      </c>
      <c r="F42" s="51">
        <v>6.79</v>
      </c>
      <c r="G42" s="25">
        <f t="shared" si="13"/>
        <v>8525.8348109999188</v>
      </c>
      <c r="H42" s="53">
        <v>8153.619999999938</v>
      </c>
      <c r="I42" s="52">
        <v>21.11</v>
      </c>
      <c r="J42" s="25">
        <f t="shared" si="14"/>
        <v>6432.3908179999517</v>
      </c>
      <c r="K42" s="53">
        <v>9978.4299999999021</v>
      </c>
      <c r="L42" s="52">
        <v>4.2699999999999996</v>
      </c>
      <c r="M42" s="53">
        <f t="shared" si="15"/>
        <v>9552.3510389999065</v>
      </c>
      <c r="N42" s="25">
        <f t="shared" si="16"/>
        <v>24510.576667999776</v>
      </c>
      <c r="O42" s="50">
        <f t="shared" si="6"/>
        <v>5.3834286929697564E-2</v>
      </c>
      <c r="P42" s="12">
        <v>366891000</v>
      </c>
      <c r="Q42" s="7">
        <f t="shared" si="7"/>
        <v>91722750</v>
      </c>
      <c r="R42" s="8">
        <f t="shared" si="8"/>
        <v>73378200</v>
      </c>
      <c r="S42" s="8">
        <f t="shared" si="4"/>
        <v>18344550</v>
      </c>
      <c r="T42" s="5">
        <f t="shared" si="9"/>
        <v>71098909.37079367</v>
      </c>
      <c r="U42" s="27">
        <f>VLOOKUP(B42:B98,'[1]Kvalitet DSG - zbirno po ZU'!$B$9:$D$65,3,0)</f>
        <v>0</v>
      </c>
      <c r="V42" s="27">
        <f>VLOOKUP(B42:B98,'[1]Kvalitet DSG - zbirno po ZU'!$B$9:$E$65,4,0)</f>
        <v>1</v>
      </c>
      <c r="W42" s="27">
        <f>VLOOKUP(B42:B98,'[1]Kvalitet DSG - zbirno po ZU'!$B$9:$F$65,5,0)</f>
        <v>1</v>
      </c>
      <c r="X42" s="27">
        <f>VLOOKUP(B42:B98,'[1]Kvalitet DSG - zbirno po ZU'!$B$9:$G$65,6,0)</f>
        <v>1</v>
      </c>
      <c r="Y42" s="27">
        <f>VLOOKUP(B42:B98,'[1]Kvalitet DSG - zbirno po ZU'!$B$9:$H$65,7,0)</f>
        <v>1</v>
      </c>
      <c r="Z42" s="27">
        <f t="shared" si="12"/>
        <v>4</v>
      </c>
      <c r="AA42" s="5">
        <f t="shared" si="10"/>
        <v>14675640</v>
      </c>
      <c r="AB42" s="30">
        <f t="shared" si="5"/>
        <v>85774549.37079367</v>
      </c>
      <c r="AC42" s="31">
        <f t="shared" si="11"/>
        <v>0.93515021486810712</v>
      </c>
    </row>
    <row r="43" spans="1:29" s="9" customFormat="1" x14ac:dyDescent="0.25">
      <c r="A43" s="10">
        <v>40</v>
      </c>
      <c r="B43" s="29" t="s">
        <v>81</v>
      </c>
      <c r="C43" s="11" t="s">
        <v>82</v>
      </c>
      <c r="D43" s="5">
        <v>3</v>
      </c>
      <c r="E43" s="58">
        <v>10822.890000000378</v>
      </c>
      <c r="F43" s="51">
        <v>1.7</v>
      </c>
      <c r="G43" s="25">
        <f t="shared" si="13"/>
        <v>10638.900870000371</v>
      </c>
      <c r="H43" s="53">
        <v>10702.519999999526</v>
      </c>
      <c r="I43" s="52">
        <v>3.6</v>
      </c>
      <c r="J43" s="25">
        <f t="shared" si="14"/>
        <v>10317.229279999543</v>
      </c>
      <c r="K43" s="53">
        <v>13511.150000000054</v>
      </c>
      <c r="L43" s="52">
        <v>3.52</v>
      </c>
      <c r="M43" s="53">
        <f t="shared" si="15"/>
        <v>13035.557520000053</v>
      </c>
      <c r="N43" s="25">
        <f t="shared" si="16"/>
        <v>33991.68766999997</v>
      </c>
      <c r="O43" s="50">
        <f t="shared" si="6"/>
        <v>7.4658311472553973E-2</v>
      </c>
      <c r="P43" s="12">
        <v>378107000</v>
      </c>
      <c r="Q43" s="7">
        <f t="shared" si="7"/>
        <v>94526750</v>
      </c>
      <c r="R43" s="8">
        <f t="shared" si="8"/>
        <v>75621400</v>
      </c>
      <c r="S43" s="8">
        <f t="shared" si="4"/>
        <v>18905350</v>
      </c>
      <c r="T43" s="5">
        <f t="shared" si="9"/>
        <v>98601185.673648924</v>
      </c>
      <c r="U43" s="27">
        <f>VLOOKUP(B43:B99,'[1]Kvalitet DSG - zbirno po ZU'!$B$9:$D$65,3,0)</f>
        <v>0</v>
      </c>
      <c r="V43" s="27">
        <f>VLOOKUP(B43:B99,'[1]Kvalitet DSG - zbirno po ZU'!$B$9:$E$65,4,0)</f>
        <v>1</v>
      </c>
      <c r="W43" s="27">
        <f>VLOOKUP(B43:B99,'[1]Kvalitet DSG - zbirno po ZU'!$B$9:$F$65,5,0)</f>
        <v>1</v>
      </c>
      <c r="X43" s="27">
        <f>VLOOKUP(B43:B99,'[1]Kvalitet DSG - zbirno po ZU'!$B$9:$G$65,6,0)</f>
        <v>1</v>
      </c>
      <c r="Y43" s="27">
        <f>VLOOKUP(B43:B99,'[1]Kvalitet DSG - zbirno po ZU'!$B$9:$H$65,7,0)</f>
        <v>1</v>
      </c>
      <c r="Z43" s="27">
        <f t="shared" si="12"/>
        <v>4</v>
      </c>
      <c r="AA43" s="5">
        <f t="shared" si="10"/>
        <v>15124280</v>
      </c>
      <c r="AB43" s="30">
        <f t="shared" si="5"/>
        <v>113725465.67364892</v>
      </c>
      <c r="AC43" s="31">
        <f t="shared" si="11"/>
        <v>1.2031035201532785</v>
      </c>
    </row>
    <row r="44" spans="1:29" s="9" customFormat="1" x14ac:dyDescent="0.25">
      <c r="A44" s="10">
        <v>41</v>
      </c>
      <c r="B44" s="29" t="s">
        <v>83</v>
      </c>
      <c r="C44" s="11" t="s">
        <v>141</v>
      </c>
      <c r="D44" s="5">
        <v>3</v>
      </c>
      <c r="E44" s="58">
        <v>3840.6299999999733</v>
      </c>
      <c r="F44" s="51">
        <v>20.73</v>
      </c>
      <c r="G44" s="25">
        <f t="shared" si="13"/>
        <v>3044.4674009999785</v>
      </c>
      <c r="H44" s="53">
        <v>3546.8999999999696</v>
      </c>
      <c r="I44" s="52">
        <v>13.11</v>
      </c>
      <c r="J44" s="25">
        <f t="shared" si="14"/>
        <v>3081.9014099999736</v>
      </c>
      <c r="K44" s="53">
        <v>4538.0299999999561</v>
      </c>
      <c r="L44" s="52">
        <v>9.73</v>
      </c>
      <c r="M44" s="53">
        <f t="shared" si="15"/>
        <v>4096.4796809999607</v>
      </c>
      <c r="N44" s="25">
        <f t="shared" si="16"/>
        <v>10222.848491999914</v>
      </c>
      <c r="O44" s="50">
        <f t="shared" si="6"/>
        <v>2.2453154261182905E-2</v>
      </c>
      <c r="P44" s="12">
        <v>107531000</v>
      </c>
      <c r="Q44" s="7">
        <f t="shared" si="7"/>
        <v>26882750</v>
      </c>
      <c r="R44" s="8">
        <f t="shared" si="8"/>
        <v>21506200</v>
      </c>
      <c r="S44" s="8">
        <f t="shared" si="4"/>
        <v>5376550</v>
      </c>
      <c r="T44" s="5">
        <f t="shared" si="9"/>
        <v>29653866.91178862</v>
      </c>
      <c r="U44" s="27">
        <f>VLOOKUP(B44:B100,'[1]Kvalitet DSG - zbirno po ZU'!$B$9:$D$65,3,0)</f>
        <v>1</v>
      </c>
      <c r="V44" s="27">
        <f>VLOOKUP(B44:B100,'[1]Kvalitet DSG - zbirno po ZU'!$B$9:$E$65,4,0)</f>
        <v>1</v>
      </c>
      <c r="W44" s="27">
        <f>VLOOKUP(B44:B100,'[1]Kvalitet DSG - zbirno po ZU'!$B$9:$F$65,5,0)</f>
        <v>1</v>
      </c>
      <c r="X44" s="27">
        <f>VLOOKUP(B44:B100,'[1]Kvalitet DSG - zbirno po ZU'!$B$9:$G$65,6,0)</f>
        <v>0</v>
      </c>
      <c r="Y44" s="27">
        <f>VLOOKUP(B44:B100,'[1]Kvalitet DSG - zbirno po ZU'!$B$9:$H$65,7,0)</f>
        <v>1</v>
      </c>
      <c r="Z44" s="27">
        <f t="shared" si="12"/>
        <v>4</v>
      </c>
      <c r="AA44" s="5">
        <f t="shared" si="10"/>
        <v>4301240</v>
      </c>
      <c r="AB44" s="30">
        <f t="shared" si="5"/>
        <v>33955106.91178862</v>
      </c>
      <c r="AC44" s="31">
        <f t="shared" si="11"/>
        <v>1.2630816010932149</v>
      </c>
    </row>
    <row r="45" spans="1:29" s="48" customFormat="1" x14ac:dyDescent="0.25">
      <c r="A45" s="39">
        <v>42</v>
      </c>
      <c r="B45" s="40" t="s">
        <v>84</v>
      </c>
      <c r="C45" s="41" t="s">
        <v>142</v>
      </c>
      <c r="D45" s="42">
        <v>3</v>
      </c>
      <c r="E45" s="58">
        <v>3916.6500000000101</v>
      </c>
      <c r="F45" s="51">
        <v>12.36</v>
      </c>
      <c r="G45" s="25">
        <f t="shared" si="13"/>
        <v>3432.5520600000091</v>
      </c>
      <c r="H45" s="57">
        <v>3665.6700000000005</v>
      </c>
      <c r="I45" s="52">
        <v>4.49</v>
      </c>
      <c r="J45" s="25">
        <f t="shared" si="14"/>
        <v>3501.0814170000003</v>
      </c>
      <c r="K45" s="53">
        <v>4332.4999999999991</v>
      </c>
      <c r="L45" s="52">
        <v>6</v>
      </c>
      <c r="M45" s="53">
        <f t="shared" si="15"/>
        <v>4072.5499999999988</v>
      </c>
      <c r="N45" s="43">
        <f t="shared" si="16"/>
        <v>11006.183477000008</v>
      </c>
      <c r="O45" s="50">
        <f t="shared" si="6"/>
        <v>2.4173647455438166E-2</v>
      </c>
      <c r="P45" s="49">
        <v>127912000</v>
      </c>
      <c r="Q45" s="45">
        <f t="shared" si="7"/>
        <v>31978000</v>
      </c>
      <c r="R45" s="46">
        <f t="shared" si="8"/>
        <v>25582400</v>
      </c>
      <c r="S45" s="46">
        <f t="shared" si="4"/>
        <v>6395600</v>
      </c>
      <c r="T45" s="42">
        <f t="shared" si="9"/>
        <v>31926121.206735764</v>
      </c>
      <c r="U45" s="27">
        <f>VLOOKUP(B45:B101,'[1]Kvalitet DSG - zbirno po ZU'!$B$9:$D$65,3,0)</f>
        <v>1</v>
      </c>
      <c r="V45" s="27">
        <f>VLOOKUP(B45:B101,'[1]Kvalitet DSG - zbirno po ZU'!$B$9:$E$65,4,0)</f>
        <v>1</v>
      </c>
      <c r="W45" s="27">
        <f>VLOOKUP(B45:B101,'[1]Kvalitet DSG - zbirno po ZU'!$B$9:$F$65,5,0)</f>
        <v>0</v>
      </c>
      <c r="X45" s="27">
        <f>VLOOKUP(B45:B101,'[1]Kvalitet DSG - zbirno po ZU'!$B$9:$G$65,6,0)</f>
        <v>0</v>
      </c>
      <c r="Y45" s="27">
        <f>VLOOKUP(B45:B101,'[1]Kvalitet DSG - zbirno po ZU'!$B$9:$H$65,7,0)</f>
        <v>1</v>
      </c>
      <c r="Z45" s="47">
        <f t="shared" si="12"/>
        <v>3</v>
      </c>
      <c r="AA45" s="5">
        <f t="shared" si="10"/>
        <v>3837360.0000000005</v>
      </c>
      <c r="AB45" s="30">
        <f t="shared" si="5"/>
        <v>35763481.206735767</v>
      </c>
      <c r="AC45" s="31">
        <f t="shared" si="11"/>
        <v>1.1183776723602403</v>
      </c>
    </row>
    <row r="46" spans="1:29" s="9" customFormat="1" x14ac:dyDescent="0.25">
      <c r="A46" s="10">
        <v>43</v>
      </c>
      <c r="B46" s="29" t="s">
        <v>85</v>
      </c>
      <c r="C46" s="11" t="s">
        <v>143</v>
      </c>
      <c r="D46" s="5">
        <v>3</v>
      </c>
      <c r="E46" s="58">
        <v>4884.63</v>
      </c>
      <c r="F46" s="51">
        <v>28.84</v>
      </c>
      <c r="G46" s="25">
        <f t="shared" si="13"/>
        <v>3475.9027080000001</v>
      </c>
      <c r="H46" s="53">
        <v>4679.909999999998</v>
      </c>
      <c r="I46" s="52">
        <v>11.07</v>
      </c>
      <c r="J46" s="25">
        <f t="shared" si="14"/>
        <v>4161.8439629999984</v>
      </c>
      <c r="K46" s="53">
        <v>5608.49999999999</v>
      </c>
      <c r="L46" s="52">
        <v>7</v>
      </c>
      <c r="M46" s="53">
        <f t="shared" si="15"/>
        <v>5215.9049999999907</v>
      </c>
      <c r="N46" s="25">
        <f t="shared" si="16"/>
        <v>12853.651670999989</v>
      </c>
      <c r="O46" s="50">
        <f t="shared" si="6"/>
        <v>2.8231370543574774E-2</v>
      </c>
      <c r="P46" s="12">
        <v>158431000</v>
      </c>
      <c r="Q46" s="7">
        <f t="shared" si="7"/>
        <v>39607750</v>
      </c>
      <c r="R46" s="8">
        <f t="shared" si="8"/>
        <v>31686200</v>
      </c>
      <c r="S46" s="8">
        <f t="shared" si="4"/>
        <v>7921550</v>
      </c>
      <c r="T46" s="5">
        <f t="shared" si="9"/>
        <v>37285153.57344947</v>
      </c>
      <c r="U46" s="27">
        <f>VLOOKUP(B46:B102,'[1]Kvalitet DSG - zbirno po ZU'!$B$9:$D$65,3,0)</f>
        <v>1</v>
      </c>
      <c r="V46" s="27">
        <f>VLOOKUP(B46:B102,'[1]Kvalitet DSG - zbirno po ZU'!$B$9:$E$65,4,0)</f>
        <v>1</v>
      </c>
      <c r="W46" s="27">
        <f>VLOOKUP(B46:B102,'[1]Kvalitet DSG - zbirno po ZU'!$B$9:$F$65,5,0)</f>
        <v>0</v>
      </c>
      <c r="X46" s="27">
        <f>VLOOKUP(B46:B102,'[1]Kvalitet DSG - zbirno po ZU'!$B$9:$G$65,6,0)</f>
        <v>0</v>
      </c>
      <c r="Y46" s="27">
        <f>VLOOKUP(B46:B102,'[1]Kvalitet DSG - zbirno po ZU'!$B$9:$H$65,7,0)</f>
        <v>1</v>
      </c>
      <c r="Z46" s="27">
        <f t="shared" si="12"/>
        <v>3</v>
      </c>
      <c r="AA46" s="5">
        <f t="shared" si="10"/>
        <v>4752930.0000000009</v>
      </c>
      <c r="AB46" s="30">
        <f t="shared" si="5"/>
        <v>42038083.57344947</v>
      </c>
      <c r="AC46" s="31">
        <f t="shared" si="11"/>
        <v>1.0613600513396866</v>
      </c>
    </row>
    <row r="47" spans="1:29" s="9" customFormat="1" x14ac:dyDescent="0.25">
      <c r="A47" s="10">
        <v>44</v>
      </c>
      <c r="B47" s="29" t="s">
        <v>86</v>
      </c>
      <c r="C47" s="11" t="s">
        <v>87</v>
      </c>
      <c r="D47" s="5">
        <v>3</v>
      </c>
      <c r="E47" s="58">
        <v>21073.43999999942</v>
      </c>
      <c r="F47" s="51">
        <v>10.130000000000001</v>
      </c>
      <c r="G47" s="25">
        <f t="shared" si="13"/>
        <v>18938.700527999481</v>
      </c>
      <c r="H47" s="53">
        <v>17839.899999999667</v>
      </c>
      <c r="I47" s="52">
        <v>6.18</v>
      </c>
      <c r="J47" s="25">
        <f t="shared" si="14"/>
        <v>16737.394179999686</v>
      </c>
      <c r="K47" s="53">
        <v>25059.700000000183</v>
      </c>
      <c r="L47" s="52">
        <v>6.53</v>
      </c>
      <c r="M47" s="53">
        <f t="shared" si="15"/>
        <v>23423.30159000017</v>
      </c>
      <c r="N47" s="25">
        <f t="shared" si="16"/>
        <v>59099.396297999338</v>
      </c>
      <c r="O47" s="50">
        <f t="shared" si="6"/>
        <v>0.12980412092189425</v>
      </c>
      <c r="P47" s="12">
        <v>934579000</v>
      </c>
      <c r="Q47" s="7">
        <f t="shared" si="7"/>
        <v>233644750</v>
      </c>
      <c r="R47" s="8">
        <f t="shared" si="8"/>
        <v>186915800</v>
      </c>
      <c r="S47" s="8">
        <f t="shared" si="4"/>
        <v>46728950</v>
      </c>
      <c r="T47" s="5">
        <f t="shared" si="9"/>
        <v>171432222.02299076</v>
      </c>
      <c r="U47" s="27">
        <f>VLOOKUP(B47:B103,'[1]Kvalitet DSG - zbirno po ZU'!$B$9:$D$65,3,0)</f>
        <v>1</v>
      </c>
      <c r="V47" s="27">
        <f>VLOOKUP(B47:B103,'[1]Kvalitet DSG - zbirno po ZU'!$B$9:$E$65,4,0)</f>
        <v>0</v>
      </c>
      <c r="W47" s="27">
        <f>VLOOKUP(B47:B103,'[1]Kvalitet DSG - zbirno po ZU'!$B$9:$F$65,5,0)</f>
        <v>1</v>
      </c>
      <c r="X47" s="27">
        <f>VLOOKUP(B47:B103,'[1]Kvalitet DSG - zbirno po ZU'!$B$9:$G$65,6,0)</f>
        <v>0</v>
      </c>
      <c r="Y47" s="27">
        <f>VLOOKUP(B47:B103,'[1]Kvalitet DSG - zbirno po ZU'!$B$9:$H$65,7,0)</f>
        <v>0</v>
      </c>
      <c r="Z47" s="27">
        <f t="shared" si="12"/>
        <v>2</v>
      </c>
      <c r="AA47" s="5">
        <f t="shared" si="10"/>
        <v>18691580</v>
      </c>
      <c r="AB47" s="30">
        <f t="shared" si="5"/>
        <v>190123802.02299076</v>
      </c>
      <c r="AC47" s="31">
        <f t="shared" si="11"/>
        <v>0.81373025511162034</v>
      </c>
    </row>
    <row r="48" spans="1:29" s="9" customFormat="1" x14ac:dyDescent="0.25">
      <c r="A48" s="10">
        <v>45</v>
      </c>
      <c r="B48" s="29" t="s">
        <v>88</v>
      </c>
      <c r="C48" s="11" t="s">
        <v>89</v>
      </c>
      <c r="D48" s="5">
        <v>3</v>
      </c>
      <c r="E48" s="58">
        <v>8894.739999999907</v>
      </c>
      <c r="F48" s="51">
        <v>12.31</v>
      </c>
      <c r="G48" s="25">
        <f t="shared" si="13"/>
        <v>7799.7975059999189</v>
      </c>
      <c r="H48" s="53">
        <v>7921.1299999999019</v>
      </c>
      <c r="I48" s="52">
        <v>13.19</v>
      </c>
      <c r="J48" s="25">
        <f t="shared" si="14"/>
        <v>6876.3329529999146</v>
      </c>
      <c r="K48" s="53">
        <v>10546.839999999824</v>
      </c>
      <c r="L48" s="52">
        <v>7.32</v>
      </c>
      <c r="M48" s="53">
        <f t="shared" si="15"/>
        <v>9774.8113119998361</v>
      </c>
      <c r="N48" s="25">
        <f t="shared" si="16"/>
        <v>24450.941770999671</v>
      </c>
      <c r="O48" s="50">
        <f t="shared" si="6"/>
        <v>5.3703306651280938E-2</v>
      </c>
      <c r="P48" s="12">
        <v>300965000</v>
      </c>
      <c r="Q48" s="7">
        <f t="shared" si="7"/>
        <v>75241250</v>
      </c>
      <c r="R48" s="8">
        <f t="shared" si="8"/>
        <v>60193000</v>
      </c>
      <c r="S48" s="8">
        <f t="shared" si="4"/>
        <v>15048250</v>
      </c>
      <c r="T48" s="5">
        <f t="shared" si="9"/>
        <v>70925923.798296615</v>
      </c>
      <c r="U48" s="27">
        <f>VLOOKUP(B48:B104,'[1]Kvalitet DSG - zbirno po ZU'!$B$9:$D$65,3,0)</f>
        <v>0</v>
      </c>
      <c r="V48" s="27">
        <f>VLOOKUP(B48:B104,'[1]Kvalitet DSG - zbirno po ZU'!$B$9:$E$65,4,0)</f>
        <v>1</v>
      </c>
      <c r="W48" s="27">
        <f>VLOOKUP(B48:B104,'[1]Kvalitet DSG - zbirno po ZU'!$B$9:$F$65,5,0)</f>
        <v>1</v>
      </c>
      <c r="X48" s="27">
        <f>VLOOKUP(B48:B104,'[1]Kvalitet DSG - zbirno po ZU'!$B$9:$G$65,6,0)</f>
        <v>0</v>
      </c>
      <c r="Y48" s="27">
        <f>VLOOKUP(B48:B104,'[1]Kvalitet DSG - zbirno po ZU'!$B$9:$H$65,7,0)</f>
        <v>0</v>
      </c>
      <c r="Z48" s="27">
        <f t="shared" si="12"/>
        <v>2</v>
      </c>
      <c r="AA48" s="5">
        <f t="shared" si="10"/>
        <v>6019300</v>
      </c>
      <c r="AB48" s="30">
        <f t="shared" si="5"/>
        <v>76945223.798296615</v>
      </c>
      <c r="AC48" s="31">
        <f t="shared" si="11"/>
        <v>1.022646803426267</v>
      </c>
    </row>
    <row r="49" spans="1:29" s="9" customFormat="1" x14ac:dyDescent="0.25">
      <c r="A49" s="10">
        <v>46</v>
      </c>
      <c r="B49" s="29" t="s">
        <v>90</v>
      </c>
      <c r="C49" s="11" t="s">
        <v>91</v>
      </c>
      <c r="D49" s="5">
        <v>3</v>
      </c>
      <c r="E49" s="58">
        <v>4466.9900000000371</v>
      </c>
      <c r="F49" s="51">
        <v>25.22</v>
      </c>
      <c r="G49" s="25">
        <f t="shared" si="13"/>
        <v>3340.4151220000276</v>
      </c>
      <c r="H49" s="53">
        <v>4038.5200000000709</v>
      </c>
      <c r="I49" s="52">
        <v>26.52</v>
      </c>
      <c r="J49" s="25">
        <f t="shared" si="14"/>
        <v>2967.5044960000523</v>
      </c>
      <c r="K49" s="53">
        <v>5203.8599999999624</v>
      </c>
      <c r="L49" s="52">
        <v>6.39</v>
      </c>
      <c r="M49" s="53">
        <f t="shared" si="15"/>
        <v>4871.3333459999649</v>
      </c>
      <c r="N49" s="25">
        <f t="shared" si="16"/>
        <v>11179.252964000045</v>
      </c>
      <c r="O49" s="50">
        <f t="shared" si="6"/>
        <v>2.455377202566501E-2</v>
      </c>
      <c r="P49" s="12">
        <v>110962000</v>
      </c>
      <c r="Q49" s="7">
        <f t="shared" si="7"/>
        <v>27740500</v>
      </c>
      <c r="R49" s="8">
        <f t="shared" si="8"/>
        <v>22192400</v>
      </c>
      <c r="S49" s="8">
        <f t="shared" si="4"/>
        <v>5548100</v>
      </c>
      <c r="T49" s="5">
        <f t="shared" si="9"/>
        <v>32428151.490957122</v>
      </c>
      <c r="U49" s="27">
        <f>VLOOKUP(B49:B105,'[1]Kvalitet DSG - zbirno po ZU'!$B$9:$D$65,3,0)</f>
        <v>0</v>
      </c>
      <c r="V49" s="27">
        <f>VLOOKUP(B49:B105,'[1]Kvalitet DSG - zbirno po ZU'!$B$9:$E$65,4,0)</f>
        <v>1</v>
      </c>
      <c r="W49" s="27">
        <f>VLOOKUP(B49:B105,'[1]Kvalitet DSG - zbirno po ZU'!$B$9:$F$65,5,0)</f>
        <v>0</v>
      </c>
      <c r="X49" s="27">
        <f>VLOOKUP(B49:B105,'[1]Kvalitet DSG - zbirno po ZU'!$B$9:$G$65,6,0)</f>
        <v>1</v>
      </c>
      <c r="Y49" s="27">
        <f>VLOOKUP(B49:B105,'[1]Kvalitet DSG - zbirno po ZU'!$B$9:$H$65,7,0)</f>
        <v>0</v>
      </c>
      <c r="Z49" s="27">
        <f t="shared" si="12"/>
        <v>2</v>
      </c>
      <c r="AA49" s="5">
        <f t="shared" si="10"/>
        <v>2219240</v>
      </c>
      <c r="AB49" s="30">
        <f t="shared" si="5"/>
        <v>34647391.490957126</v>
      </c>
      <c r="AC49" s="31">
        <f t="shared" si="11"/>
        <v>1.2489822278241967</v>
      </c>
    </row>
    <row r="50" spans="1:29" s="9" customFormat="1" x14ac:dyDescent="0.25">
      <c r="A50" s="10">
        <v>47</v>
      </c>
      <c r="B50" s="29" t="s">
        <v>92</v>
      </c>
      <c r="C50" s="11" t="s">
        <v>137</v>
      </c>
      <c r="D50" s="5">
        <v>4</v>
      </c>
      <c r="E50" s="58">
        <v>3841.0999999999904</v>
      </c>
      <c r="F50" s="51">
        <v>0</v>
      </c>
      <c r="G50" s="25">
        <f t="shared" si="13"/>
        <v>3841.0999999999904</v>
      </c>
      <c r="H50" s="53">
        <v>3539.5699999999974</v>
      </c>
      <c r="I50" s="52">
        <v>0</v>
      </c>
      <c r="J50" s="25">
        <f t="shared" si="14"/>
        <v>3539.5699999999974</v>
      </c>
      <c r="K50" s="53">
        <v>4262.2299999999914</v>
      </c>
      <c r="L50" s="52">
        <v>0</v>
      </c>
      <c r="M50" s="53">
        <f t="shared" si="15"/>
        <v>4262.2299999999914</v>
      </c>
      <c r="N50" s="25">
        <f t="shared" si="16"/>
        <v>11642.89999999998</v>
      </c>
      <c r="O50" s="50">
        <f t="shared" si="6"/>
        <v>2.5572112308238266E-2</v>
      </c>
      <c r="P50" s="12">
        <v>110593000</v>
      </c>
      <c r="Q50" s="7">
        <f t="shared" si="7"/>
        <v>27648250</v>
      </c>
      <c r="R50" s="8">
        <f t="shared" si="8"/>
        <v>22118600</v>
      </c>
      <c r="S50" s="8">
        <f t="shared" si="4"/>
        <v>5529650</v>
      </c>
      <c r="T50" s="5">
        <f t="shared" si="9"/>
        <v>33773072.870780647</v>
      </c>
      <c r="U50" s="27">
        <f>VLOOKUP(B50:B106,'[1]Kvalitet DSG - zbirno po ZU'!$B$9:$D$65,3,0)</f>
        <v>1</v>
      </c>
      <c r="V50" s="27">
        <f>VLOOKUP(B50:B106,'[1]Kvalitet DSG - zbirno po ZU'!$B$9:$E$65,4,0)</f>
        <v>0</v>
      </c>
      <c r="W50" s="27">
        <f>VLOOKUP(B50:B106,'[1]Kvalitet DSG - zbirno po ZU'!$B$9:$F$65,5,0)</f>
        <v>1</v>
      </c>
      <c r="X50" s="27">
        <f>VLOOKUP(B50:B106,'[1]Kvalitet DSG - zbirno po ZU'!$B$9:$G$65,6,0)</f>
        <v>1</v>
      </c>
      <c r="Y50" s="27">
        <f>VLOOKUP(B50:B106,'[1]Kvalitet DSG - zbirno po ZU'!$B$9:$H$65,7,0)</f>
        <v>0</v>
      </c>
      <c r="Z50" s="27">
        <f t="shared" si="12"/>
        <v>3</v>
      </c>
      <c r="AA50" s="5">
        <f t="shared" si="10"/>
        <v>3317790.0000000005</v>
      </c>
      <c r="AB50" s="30">
        <f t="shared" si="5"/>
        <v>37090862.870780647</v>
      </c>
      <c r="AC50" s="31">
        <f t="shared" si="11"/>
        <v>1.341526601892729</v>
      </c>
    </row>
    <row r="51" spans="1:29" s="9" customFormat="1" x14ac:dyDescent="0.25">
      <c r="A51" s="10">
        <v>48</v>
      </c>
      <c r="B51" s="29" t="s">
        <v>93</v>
      </c>
      <c r="C51" s="11" t="s">
        <v>131</v>
      </c>
      <c r="D51" s="5">
        <v>4</v>
      </c>
      <c r="E51" s="58">
        <v>2720.5099999999975</v>
      </c>
      <c r="F51" s="51">
        <v>19.29</v>
      </c>
      <c r="G51" s="25">
        <f t="shared" si="13"/>
        <v>2195.7236209999983</v>
      </c>
      <c r="H51" s="53">
        <v>2886.4100000000039</v>
      </c>
      <c r="I51" s="52">
        <v>12.5</v>
      </c>
      <c r="J51" s="25">
        <f t="shared" si="14"/>
        <v>2525.6087500000035</v>
      </c>
      <c r="K51" s="53">
        <v>3119.43</v>
      </c>
      <c r="L51" s="52">
        <v>23.63</v>
      </c>
      <c r="M51" s="53">
        <f t="shared" si="15"/>
        <v>2382.3086910000002</v>
      </c>
      <c r="N51" s="25">
        <f t="shared" si="16"/>
        <v>7103.6410620000024</v>
      </c>
      <c r="O51" s="50">
        <f t="shared" si="6"/>
        <v>1.5602221700339033E-2</v>
      </c>
      <c r="P51" s="12">
        <v>102484000</v>
      </c>
      <c r="Q51" s="7">
        <f t="shared" si="7"/>
        <v>25621000</v>
      </c>
      <c r="R51" s="8">
        <f t="shared" si="8"/>
        <v>20496800</v>
      </c>
      <c r="S51" s="8">
        <f t="shared" si="4"/>
        <v>5124200</v>
      </c>
      <c r="T51" s="5">
        <f t="shared" si="9"/>
        <v>20605844.526260305</v>
      </c>
      <c r="U51" s="27">
        <f>VLOOKUP(B51:B107,'[1]Kvalitet DSG - zbirno po ZU'!$B$9:$D$65,3,0)</f>
        <v>0</v>
      </c>
      <c r="V51" s="27">
        <f>VLOOKUP(B51:B107,'[1]Kvalitet DSG - zbirno po ZU'!$B$9:$E$65,4,0)</f>
        <v>1</v>
      </c>
      <c r="W51" s="27">
        <f>VLOOKUP(B51:B107,'[1]Kvalitet DSG - zbirno po ZU'!$B$9:$F$65,5,0)</f>
        <v>0</v>
      </c>
      <c r="X51" s="27">
        <f>VLOOKUP(B51:B107,'[1]Kvalitet DSG - zbirno po ZU'!$B$9:$G$65,6,0)</f>
        <v>0</v>
      </c>
      <c r="Y51" s="27">
        <f>VLOOKUP(B51:B107,'[1]Kvalitet DSG - zbirno po ZU'!$B$9:$H$65,7,0)</f>
        <v>1</v>
      </c>
      <c r="Z51" s="27">
        <f t="shared" si="12"/>
        <v>2</v>
      </c>
      <c r="AA51" s="5">
        <f t="shared" si="10"/>
        <v>2049680</v>
      </c>
      <c r="AB51" s="30">
        <f t="shared" si="5"/>
        <v>22655524.526260305</v>
      </c>
      <c r="AC51" s="31">
        <f t="shared" si="11"/>
        <v>0.88425606050740824</v>
      </c>
    </row>
    <row r="52" spans="1:29" s="9" customFormat="1" x14ac:dyDescent="0.25">
      <c r="A52" s="10">
        <v>49</v>
      </c>
      <c r="B52" s="29" t="s">
        <v>94</v>
      </c>
      <c r="C52" s="11" t="s">
        <v>95</v>
      </c>
      <c r="D52" s="5">
        <v>5</v>
      </c>
      <c r="E52" s="58">
        <v>4039.7200000001221</v>
      </c>
      <c r="F52" s="51">
        <v>2</v>
      </c>
      <c r="G52" s="25">
        <f t="shared" si="13"/>
        <v>3958.9256000001196</v>
      </c>
      <c r="H52" s="53">
        <v>3562.4200000001078</v>
      </c>
      <c r="I52" s="52">
        <v>1</v>
      </c>
      <c r="J52" s="25">
        <f t="shared" si="14"/>
        <v>3526.7958000001067</v>
      </c>
      <c r="K52" s="53">
        <v>4477.920000000071</v>
      </c>
      <c r="L52" s="52">
        <v>2.13</v>
      </c>
      <c r="M52" s="53">
        <f t="shared" si="15"/>
        <v>4382.5403040000692</v>
      </c>
      <c r="N52" s="25">
        <f t="shared" si="16"/>
        <v>11868.261704000295</v>
      </c>
      <c r="O52" s="50">
        <f t="shared" si="6"/>
        <v>2.606708991731092E-2</v>
      </c>
      <c r="P52" s="12">
        <v>179202000</v>
      </c>
      <c r="Q52" s="7">
        <f t="shared" si="7"/>
        <v>44800500</v>
      </c>
      <c r="R52" s="8">
        <f t="shared" si="8"/>
        <v>35840400</v>
      </c>
      <c r="S52" s="8">
        <f t="shared" si="4"/>
        <v>8960100</v>
      </c>
      <c r="T52" s="5">
        <f t="shared" si="9"/>
        <v>34426789.492196783</v>
      </c>
      <c r="U52" s="27">
        <f>VLOOKUP(B52:B108,'[1]Kvalitet DSG - zbirno po ZU'!$B$9:$D$65,3,0)</f>
        <v>0</v>
      </c>
      <c r="V52" s="27">
        <f>VLOOKUP(B52:B108,'[1]Kvalitet DSG - zbirno po ZU'!$B$9:$E$65,4,0)</f>
        <v>0</v>
      </c>
      <c r="W52" s="27">
        <f>VLOOKUP(B52:B108,'[1]Kvalitet DSG - zbirno po ZU'!$B$9:$F$65,5,0)</f>
        <v>1</v>
      </c>
      <c r="X52" s="27">
        <f>VLOOKUP(B52:B108,'[1]Kvalitet DSG - zbirno po ZU'!$B$9:$G$65,6,0)</f>
        <v>0</v>
      </c>
      <c r="Y52" s="27">
        <f>VLOOKUP(B52:B108,'[1]Kvalitet DSG - zbirno po ZU'!$B$9:$H$65,7,0)</f>
        <v>0</v>
      </c>
      <c r="Z52" s="27">
        <f t="shared" si="12"/>
        <v>1</v>
      </c>
      <c r="AA52" s="5">
        <f t="shared" si="10"/>
        <v>1792020</v>
      </c>
      <c r="AB52" s="30">
        <f t="shared" si="5"/>
        <v>36218809.492196783</v>
      </c>
      <c r="AC52" s="31">
        <f t="shared" si="11"/>
        <v>0.80844654618133238</v>
      </c>
    </row>
    <row r="53" spans="1:29" s="9" customFormat="1" x14ac:dyDescent="0.25">
      <c r="A53" s="10">
        <v>50</v>
      </c>
      <c r="B53" s="29" t="s">
        <v>96</v>
      </c>
      <c r="C53" s="11" t="s">
        <v>129</v>
      </c>
      <c r="D53" s="5">
        <v>5</v>
      </c>
      <c r="E53" s="58">
        <v>4120.83000000006</v>
      </c>
      <c r="F53" s="51">
        <v>1.3</v>
      </c>
      <c r="G53" s="25">
        <f t="shared" si="13"/>
        <v>4067.2592100000593</v>
      </c>
      <c r="H53" s="53">
        <v>2952.6300000000515</v>
      </c>
      <c r="I53" s="52">
        <v>0</v>
      </c>
      <c r="J53" s="25">
        <f t="shared" si="14"/>
        <v>2952.6300000000515</v>
      </c>
      <c r="K53" s="53">
        <v>5307.0999999999613</v>
      </c>
      <c r="L53" s="52">
        <v>0</v>
      </c>
      <c r="M53" s="53">
        <f t="shared" si="15"/>
        <v>5307.0999999999613</v>
      </c>
      <c r="N53" s="25">
        <f t="shared" si="16"/>
        <v>12326.989210000072</v>
      </c>
      <c r="O53" s="50">
        <f t="shared" si="6"/>
        <v>2.7074625093452979E-2</v>
      </c>
      <c r="P53" s="12">
        <v>121202000</v>
      </c>
      <c r="Q53" s="7">
        <f t="shared" si="7"/>
        <v>30300500</v>
      </c>
      <c r="R53" s="8">
        <f t="shared" si="8"/>
        <v>24240400</v>
      </c>
      <c r="S53" s="8">
        <f t="shared" si="4"/>
        <v>6060100</v>
      </c>
      <c r="T53" s="5">
        <f t="shared" si="9"/>
        <v>35757440.574655794</v>
      </c>
      <c r="U53" s="27">
        <f>VLOOKUP(B53:B109,'[1]Kvalitet DSG - zbirno po ZU'!$B$9:$D$65,3,0)</f>
        <v>1</v>
      </c>
      <c r="V53" s="27">
        <f>VLOOKUP(B53:B109,'[1]Kvalitet DSG - zbirno po ZU'!$B$9:$E$65,4,0)</f>
        <v>1</v>
      </c>
      <c r="W53" s="27">
        <f>VLOOKUP(B53:B109,'[1]Kvalitet DSG - zbirno po ZU'!$B$9:$F$65,5,0)</f>
        <v>0</v>
      </c>
      <c r="X53" s="27">
        <f>VLOOKUP(B53:B109,'[1]Kvalitet DSG - zbirno po ZU'!$B$9:$G$65,6,0)</f>
        <v>1</v>
      </c>
      <c r="Y53" s="27">
        <f>VLOOKUP(B53:B109,'[1]Kvalitet DSG - zbirno po ZU'!$B$9:$H$65,7,0)</f>
        <v>1</v>
      </c>
      <c r="Z53" s="27">
        <f t="shared" si="12"/>
        <v>4</v>
      </c>
      <c r="AA53" s="5">
        <f t="shared" si="10"/>
        <v>4848080</v>
      </c>
      <c r="AB53" s="30">
        <f t="shared" si="5"/>
        <v>40605520.574655794</v>
      </c>
      <c r="AC53" s="31">
        <f t="shared" si="11"/>
        <v>1.3400940768190557</v>
      </c>
    </row>
    <row r="54" spans="1:29" s="9" customFormat="1" x14ac:dyDescent="0.25">
      <c r="A54" s="10">
        <v>51</v>
      </c>
      <c r="B54" s="29" t="s">
        <v>97</v>
      </c>
      <c r="C54" s="10" t="s">
        <v>132</v>
      </c>
      <c r="D54" s="5">
        <v>6</v>
      </c>
      <c r="E54" s="58">
        <v>1671.520000000002</v>
      </c>
      <c r="F54" s="51">
        <v>0.54</v>
      </c>
      <c r="G54" s="25">
        <f t="shared" si="13"/>
        <v>1662.493792000002</v>
      </c>
      <c r="H54" s="53">
        <v>1706.8000000000056</v>
      </c>
      <c r="I54" s="52">
        <v>1.46</v>
      </c>
      <c r="J54" s="25">
        <f t="shared" si="14"/>
        <v>1681.8807200000056</v>
      </c>
      <c r="K54" s="53">
        <v>2080.8000000000038</v>
      </c>
      <c r="L54" s="52">
        <v>1.07</v>
      </c>
      <c r="M54" s="53">
        <f t="shared" si="15"/>
        <v>2058.5354400000037</v>
      </c>
      <c r="N54" s="25">
        <f t="shared" si="16"/>
        <v>5402.9099520000109</v>
      </c>
      <c r="O54" s="50">
        <f t="shared" si="6"/>
        <v>1.1866787491419039E-2</v>
      </c>
      <c r="P54" s="12">
        <v>76452000</v>
      </c>
      <c r="Q54" s="7">
        <f t="shared" si="7"/>
        <v>19113000</v>
      </c>
      <c r="R54" s="8">
        <f t="shared" si="8"/>
        <v>15290400</v>
      </c>
      <c r="S54" s="8">
        <f t="shared" si="4"/>
        <v>3822600</v>
      </c>
      <c r="T54" s="5">
        <f t="shared" si="9"/>
        <v>15672458.882508881</v>
      </c>
      <c r="U54" s="27">
        <f>VLOOKUP(B54:B110,'[1]Kvalitet DSG - zbirno po ZU'!$B$9:$D$65,3,0)</f>
        <v>1</v>
      </c>
      <c r="V54" s="27">
        <f>VLOOKUP(B54:B110,'[1]Kvalitet DSG - zbirno po ZU'!$B$9:$E$65,4,0)</f>
        <v>0</v>
      </c>
      <c r="W54" s="27">
        <f>VLOOKUP(B54:B110,'[1]Kvalitet DSG - zbirno po ZU'!$B$9:$F$65,5,0)</f>
        <v>1</v>
      </c>
      <c r="X54" s="27">
        <f>VLOOKUP(B54:B110,'[1]Kvalitet DSG - zbirno po ZU'!$B$9:$G$65,6,0)</f>
        <v>0</v>
      </c>
      <c r="Y54" s="27">
        <f>VLOOKUP(B54:B110,'[1]Kvalitet DSG - zbirno po ZU'!$B$9:$H$65,7,0)</f>
        <v>0</v>
      </c>
      <c r="Z54" s="27">
        <f t="shared" si="12"/>
        <v>2</v>
      </c>
      <c r="AA54" s="5">
        <f t="shared" si="10"/>
        <v>1529040</v>
      </c>
      <c r="AB54" s="30">
        <f t="shared" si="5"/>
        <v>17201498.882508881</v>
      </c>
      <c r="AC54" s="31">
        <f t="shared" si="11"/>
        <v>0.89998947745036784</v>
      </c>
    </row>
    <row r="55" spans="1:29" s="9" customFormat="1" x14ac:dyDescent="0.25">
      <c r="A55" s="10">
        <v>52</v>
      </c>
      <c r="B55" s="29" t="s">
        <v>98</v>
      </c>
      <c r="C55" s="11" t="s">
        <v>139</v>
      </c>
      <c r="D55" s="5">
        <v>6</v>
      </c>
      <c r="E55" s="58">
        <v>1766.9999999999832</v>
      </c>
      <c r="F55" s="51">
        <v>0</v>
      </c>
      <c r="G55" s="25">
        <f t="shared" si="13"/>
        <v>1766.9999999999832</v>
      </c>
      <c r="H55" s="53">
        <v>1597.4299999999898</v>
      </c>
      <c r="I55" s="52">
        <v>0</v>
      </c>
      <c r="J55" s="25">
        <f t="shared" si="14"/>
        <v>1597.4299999999898</v>
      </c>
      <c r="K55" s="53">
        <v>2018.5099999999834</v>
      </c>
      <c r="L55" s="52">
        <v>16</v>
      </c>
      <c r="M55" s="53">
        <f t="shared" si="15"/>
        <v>1695.548399999986</v>
      </c>
      <c r="N55" s="25">
        <f t="shared" si="16"/>
        <v>5059.978399999959</v>
      </c>
      <c r="O55" s="50">
        <f t="shared" si="6"/>
        <v>1.1113583035331312E-2</v>
      </c>
      <c r="P55" s="12">
        <v>73349000</v>
      </c>
      <c r="Q55" s="7">
        <f t="shared" si="7"/>
        <v>18337250</v>
      </c>
      <c r="R55" s="8">
        <f t="shared" si="8"/>
        <v>14669800</v>
      </c>
      <c r="S55" s="8">
        <f t="shared" si="4"/>
        <v>3667450</v>
      </c>
      <c r="T55" s="5">
        <f t="shared" si="9"/>
        <v>14677702.224340582</v>
      </c>
      <c r="U55" s="27">
        <f>VLOOKUP(B55:B111,'[1]Kvalitet DSG - zbirno po ZU'!$B$9:$D$65,3,0)</f>
        <v>0</v>
      </c>
      <c r="V55" s="27">
        <f>VLOOKUP(B55:B111,'[1]Kvalitet DSG - zbirno po ZU'!$B$9:$E$65,4,0)</f>
        <v>1</v>
      </c>
      <c r="W55" s="27">
        <f>VLOOKUP(B55:B111,'[1]Kvalitet DSG - zbirno po ZU'!$B$9:$F$65,5,0)</f>
        <v>0</v>
      </c>
      <c r="X55" s="27">
        <f>VLOOKUP(B55:B111,'[1]Kvalitet DSG - zbirno po ZU'!$B$9:$G$65,6,0)</f>
        <v>1</v>
      </c>
      <c r="Y55" s="27">
        <f>VLOOKUP(B55:B111,'[1]Kvalitet DSG - zbirno po ZU'!$B$9:$H$65,7,0)</f>
        <v>0</v>
      </c>
      <c r="Z55" s="27">
        <f t="shared" si="12"/>
        <v>2</v>
      </c>
      <c r="AA55" s="5">
        <f t="shared" si="10"/>
        <v>1466980</v>
      </c>
      <c r="AB55" s="30">
        <f t="shared" si="5"/>
        <v>16144682.224340582</v>
      </c>
      <c r="AC55" s="31">
        <f t="shared" si="11"/>
        <v>0.88043093835447417</v>
      </c>
    </row>
    <row r="56" spans="1:29" s="9" customFormat="1" x14ac:dyDescent="0.25">
      <c r="A56" s="10">
        <v>53</v>
      </c>
      <c r="B56" s="29" t="s">
        <v>99</v>
      </c>
      <c r="C56" s="11" t="s">
        <v>138</v>
      </c>
      <c r="D56" s="5">
        <v>6</v>
      </c>
      <c r="E56" s="58">
        <v>2209.6899999999569</v>
      </c>
      <c r="F56" s="51">
        <v>6.37</v>
      </c>
      <c r="G56" s="25">
        <f t="shared" si="13"/>
        <v>2068.9327469999598</v>
      </c>
      <c r="H56" s="53">
        <v>2147.0299999999729</v>
      </c>
      <c r="I56" s="52">
        <v>3.87</v>
      </c>
      <c r="J56" s="25">
        <f t="shared" si="14"/>
        <v>2063.9399389999739</v>
      </c>
      <c r="K56" s="53">
        <v>2621.4699999999511</v>
      </c>
      <c r="L56" s="52">
        <v>3.41</v>
      </c>
      <c r="M56" s="53">
        <f t="shared" si="15"/>
        <v>2532.0778729999529</v>
      </c>
      <c r="N56" s="25">
        <f t="shared" si="16"/>
        <v>6664.9505589998862</v>
      </c>
      <c r="O56" s="50">
        <f t="shared" si="6"/>
        <v>1.4638695189652131E-2</v>
      </c>
      <c r="P56" s="12">
        <v>104571000</v>
      </c>
      <c r="Q56" s="7">
        <f t="shared" si="7"/>
        <v>26142750</v>
      </c>
      <c r="R56" s="8">
        <f t="shared" si="8"/>
        <v>20914200</v>
      </c>
      <c r="S56" s="8">
        <f t="shared" si="4"/>
        <v>5228550</v>
      </c>
      <c r="T56" s="5">
        <f t="shared" si="9"/>
        <v>19333315.660982553</v>
      </c>
      <c r="U56" s="27">
        <f>VLOOKUP(B56:B112,'[1]Kvalitet DSG - zbirno po ZU'!$B$9:$D$65,3,0)</f>
        <v>0</v>
      </c>
      <c r="V56" s="27">
        <f>VLOOKUP(B56:B112,'[1]Kvalitet DSG - zbirno po ZU'!$B$9:$E$65,4,0)</f>
        <v>1</v>
      </c>
      <c r="W56" s="27">
        <f>VLOOKUP(B56:B112,'[1]Kvalitet DSG - zbirno po ZU'!$B$9:$F$65,5,0)</f>
        <v>1</v>
      </c>
      <c r="X56" s="27">
        <f>VLOOKUP(B56:B112,'[1]Kvalitet DSG - zbirno po ZU'!$B$9:$G$65,6,0)</f>
        <v>0</v>
      </c>
      <c r="Y56" s="27">
        <f>VLOOKUP(B56:B112,'[1]Kvalitet DSG - zbirno po ZU'!$B$9:$H$65,7,0)</f>
        <v>1</v>
      </c>
      <c r="Z56" s="27">
        <f t="shared" si="12"/>
        <v>3</v>
      </c>
      <c r="AA56" s="5">
        <f t="shared" si="10"/>
        <v>3137130.0000000005</v>
      </c>
      <c r="AB56" s="30">
        <f t="shared" si="5"/>
        <v>22470445.660982553</v>
      </c>
      <c r="AC56" s="31">
        <f t="shared" si="11"/>
        <v>0.85952876652159982</v>
      </c>
    </row>
    <row r="57" spans="1:29" s="9" customFormat="1" x14ac:dyDescent="0.25">
      <c r="A57" s="10">
        <v>54</v>
      </c>
      <c r="B57" s="29" t="s">
        <v>100</v>
      </c>
      <c r="C57" s="11" t="s">
        <v>136</v>
      </c>
      <c r="D57" s="5">
        <v>7</v>
      </c>
      <c r="E57" s="58">
        <v>2121.360000000011</v>
      </c>
      <c r="F57" s="51">
        <v>1.55</v>
      </c>
      <c r="G57" s="25">
        <f t="shared" si="13"/>
        <v>2088.4789200000109</v>
      </c>
      <c r="H57" s="53">
        <v>2049.6700000000105</v>
      </c>
      <c r="I57" s="52">
        <v>0</v>
      </c>
      <c r="J57" s="25">
        <f t="shared" si="14"/>
        <v>2049.6700000000105</v>
      </c>
      <c r="K57" s="53">
        <v>3327.479999999935</v>
      </c>
      <c r="L57" s="52">
        <v>0</v>
      </c>
      <c r="M57" s="53">
        <f t="shared" si="15"/>
        <v>3327.479999999935</v>
      </c>
      <c r="N57" s="25">
        <f t="shared" si="16"/>
        <v>7465.6289199999565</v>
      </c>
      <c r="O57" s="50">
        <f t="shared" si="6"/>
        <v>1.6397280848746511E-2</v>
      </c>
      <c r="P57" s="12">
        <v>92690000</v>
      </c>
      <c r="Q57" s="7">
        <f t="shared" si="7"/>
        <v>23172500</v>
      </c>
      <c r="R57" s="8">
        <f t="shared" si="8"/>
        <v>18538000</v>
      </c>
      <c r="S57" s="8">
        <f t="shared" si="4"/>
        <v>4634500</v>
      </c>
      <c r="T57" s="5">
        <f t="shared" si="9"/>
        <v>21655878.650625389</v>
      </c>
      <c r="U57" s="27">
        <f>VLOOKUP(B57:B113,'[1]Kvalitet DSG - zbirno po ZU'!$B$9:$D$65,3,0)</f>
        <v>1</v>
      </c>
      <c r="V57" s="27">
        <f>VLOOKUP(B57:B113,'[1]Kvalitet DSG - zbirno po ZU'!$B$9:$E$65,4,0)</f>
        <v>1</v>
      </c>
      <c r="W57" s="27">
        <f>VLOOKUP(B57:B113,'[1]Kvalitet DSG - zbirno po ZU'!$B$9:$F$65,5,0)</f>
        <v>1</v>
      </c>
      <c r="X57" s="27">
        <f>VLOOKUP(B57:B113,'[1]Kvalitet DSG - zbirno po ZU'!$B$9:$G$65,6,0)</f>
        <v>1</v>
      </c>
      <c r="Y57" s="27">
        <f>VLOOKUP(B57:B113,'[1]Kvalitet DSG - zbirno po ZU'!$B$9:$H$65,7,0)</f>
        <v>1</v>
      </c>
      <c r="Z57" s="27">
        <f t="shared" si="12"/>
        <v>5</v>
      </c>
      <c r="AA57" s="5">
        <f t="shared" si="10"/>
        <v>4634500</v>
      </c>
      <c r="AB57" s="30">
        <f t="shared" si="5"/>
        <v>26290378.650625389</v>
      </c>
      <c r="AC57" s="31">
        <f t="shared" si="11"/>
        <v>1.1345508102546289</v>
      </c>
    </row>
    <row r="58" spans="1:29" s="9" customFormat="1" x14ac:dyDescent="0.25">
      <c r="A58" s="10">
        <v>55</v>
      </c>
      <c r="B58" s="29" t="s">
        <v>101</v>
      </c>
      <c r="C58" s="11" t="s">
        <v>140</v>
      </c>
      <c r="D58" s="5">
        <v>8</v>
      </c>
      <c r="E58" s="58">
        <v>2931.9799999999855</v>
      </c>
      <c r="F58" s="51">
        <v>15</v>
      </c>
      <c r="G58" s="25">
        <f t="shared" si="13"/>
        <v>2492.1829999999877</v>
      </c>
      <c r="H58" s="53">
        <v>3119.0199999999877</v>
      </c>
      <c r="I58" s="52">
        <v>11.61</v>
      </c>
      <c r="J58" s="25">
        <f t="shared" si="14"/>
        <v>2756.901777999989</v>
      </c>
      <c r="K58" s="53">
        <v>3189.3499999999881</v>
      </c>
      <c r="L58" s="52">
        <v>7.49</v>
      </c>
      <c r="M58" s="53">
        <f t="shared" si="15"/>
        <v>2950.4676849999892</v>
      </c>
      <c r="N58" s="25">
        <f t="shared" si="16"/>
        <v>8199.5524629999654</v>
      </c>
      <c r="O58" s="50">
        <f t="shared" si="6"/>
        <v>1.8009248250962145E-2</v>
      </c>
      <c r="P58" s="12">
        <v>75999000</v>
      </c>
      <c r="Q58" s="7">
        <f t="shared" si="7"/>
        <v>18999750</v>
      </c>
      <c r="R58" s="8">
        <f t="shared" si="8"/>
        <v>15199800</v>
      </c>
      <c r="S58" s="8">
        <f t="shared" si="4"/>
        <v>3799950</v>
      </c>
      <c r="T58" s="5">
        <f t="shared" si="9"/>
        <v>23784802.99931179</v>
      </c>
      <c r="U58" s="27">
        <f>VLOOKUP(B58:B114,'[1]Kvalitet DSG - zbirno po ZU'!$B$9:$D$65,3,0)</f>
        <v>1</v>
      </c>
      <c r="V58" s="27">
        <f>VLOOKUP(B58:B114,'[1]Kvalitet DSG - zbirno po ZU'!$B$9:$E$65,4,0)</f>
        <v>1</v>
      </c>
      <c r="W58" s="27">
        <f>VLOOKUP(B58:B114,'[1]Kvalitet DSG - zbirno po ZU'!$B$9:$F$65,5,0)</f>
        <v>0</v>
      </c>
      <c r="X58" s="27">
        <f>VLOOKUP(B58:B114,'[1]Kvalitet DSG - zbirno po ZU'!$B$9:$G$65,6,0)</f>
        <v>1</v>
      </c>
      <c r="Y58" s="27">
        <f>VLOOKUP(B58:B114,'[1]Kvalitet DSG - zbirno po ZU'!$B$9:$H$65,7,0)</f>
        <v>0</v>
      </c>
      <c r="Z58" s="27">
        <f t="shared" si="12"/>
        <v>3</v>
      </c>
      <c r="AA58" s="5">
        <f t="shared" si="10"/>
        <v>2279970.0000000005</v>
      </c>
      <c r="AB58" s="30">
        <f t="shared" si="5"/>
        <v>26064772.99931179</v>
      </c>
      <c r="AC58" s="31">
        <f t="shared" si="11"/>
        <v>1.3718482084928376</v>
      </c>
    </row>
    <row r="59" spans="1:29" s="9" customFormat="1" x14ac:dyDescent="0.25">
      <c r="A59" s="10">
        <v>56</v>
      </c>
      <c r="B59" s="29" t="s">
        <v>102</v>
      </c>
      <c r="C59" s="11" t="s">
        <v>130</v>
      </c>
      <c r="D59" s="5">
        <v>9</v>
      </c>
      <c r="E59" s="58">
        <v>1988.3700000000131</v>
      </c>
      <c r="F59" s="51">
        <v>4.45</v>
      </c>
      <c r="G59" s="25">
        <f t="shared" si="13"/>
        <v>1899.8875350000126</v>
      </c>
      <c r="H59" s="53">
        <v>1914.160000000008</v>
      </c>
      <c r="I59" s="52">
        <v>0.46</v>
      </c>
      <c r="J59" s="25">
        <f t="shared" si="14"/>
        <v>1905.3548640000079</v>
      </c>
      <c r="K59" s="53">
        <v>2483.8999999999942</v>
      </c>
      <c r="L59" s="52">
        <v>0</v>
      </c>
      <c r="M59" s="53">
        <f t="shared" si="15"/>
        <v>2483.8999999999942</v>
      </c>
      <c r="N59" s="25">
        <f t="shared" si="16"/>
        <v>6289.1423990000148</v>
      </c>
      <c r="O59" s="50">
        <f t="shared" si="6"/>
        <v>1.3813281549247325E-2</v>
      </c>
      <c r="P59" s="12">
        <v>66474000</v>
      </c>
      <c r="Q59" s="7">
        <f t="shared" si="7"/>
        <v>16618500</v>
      </c>
      <c r="R59" s="8">
        <f t="shared" si="8"/>
        <v>13294800</v>
      </c>
      <c r="S59" s="8">
        <f t="shared" si="4"/>
        <v>3323700</v>
      </c>
      <c r="T59" s="5">
        <f t="shared" si="9"/>
        <v>18243192.377856381</v>
      </c>
      <c r="U59" s="27">
        <f>VLOOKUP(B59:B115,'[1]Kvalitet DSG - zbirno po ZU'!$B$9:$D$65,3,0)</f>
        <v>1</v>
      </c>
      <c r="V59" s="27">
        <f>VLOOKUP(B59:B115,'[1]Kvalitet DSG - zbirno po ZU'!$B$9:$E$65,4,0)</f>
        <v>1</v>
      </c>
      <c r="W59" s="27">
        <f>VLOOKUP(B59:B115,'[1]Kvalitet DSG - zbirno po ZU'!$B$9:$F$65,5,0)</f>
        <v>0</v>
      </c>
      <c r="X59" s="27">
        <f>VLOOKUP(B59:B115,'[1]Kvalitet DSG - zbirno po ZU'!$B$9:$G$65,6,0)</f>
        <v>1</v>
      </c>
      <c r="Y59" s="27">
        <f>VLOOKUP(B59:B115,'[1]Kvalitet DSG - zbirno po ZU'!$B$9:$H$65,7,0)</f>
        <v>1</v>
      </c>
      <c r="Z59" s="27">
        <f t="shared" si="12"/>
        <v>4</v>
      </c>
      <c r="AA59" s="5">
        <f t="shared" si="10"/>
        <v>2658960</v>
      </c>
      <c r="AB59" s="30">
        <f t="shared" si="5"/>
        <v>20902152.377856381</v>
      </c>
      <c r="AC59" s="31">
        <f t="shared" si="11"/>
        <v>1.257764080865083</v>
      </c>
    </row>
    <row r="60" spans="1:29" s="9" customFormat="1" ht="15.75" thickBot="1" x14ac:dyDescent="0.3">
      <c r="A60" s="10">
        <v>57</v>
      </c>
      <c r="B60" s="29" t="s">
        <v>103</v>
      </c>
      <c r="C60" s="11" t="s">
        <v>104</v>
      </c>
      <c r="D60" s="5">
        <v>3</v>
      </c>
      <c r="E60" s="58">
        <v>1422.6199999999967</v>
      </c>
      <c r="F60" s="51">
        <v>4.32</v>
      </c>
      <c r="G60" s="25">
        <f t="shared" si="13"/>
        <v>1361.1628159999968</v>
      </c>
      <c r="H60" s="53">
        <v>1624.0399999999975</v>
      </c>
      <c r="I60" s="52">
        <v>6.81</v>
      </c>
      <c r="J60" s="25">
        <f t="shared" si="14"/>
        <v>1513.4428759999976</v>
      </c>
      <c r="K60" s="53">
        <v>1742.7299999999982</v>
      </c>
      <c r="L60" s="52">
        <v>14.12</v>
      </c>
      <c r="M60" s="53">
        <f t="shared" si="15"/>
        <v>1496.6565239999984</v>
      </c>
      <c r="N60" s="25">
        <f t="shared" si="16"/>
        <v>4371.2622159999928</v>
      </c>
      <c r="O60" s="6">
        <f t="shared" si="6"/>
        <v>9.6009077048081221E-3</v>
      </c>
      <c r="P60" s="12">
        <v>42164000</v>
      </c>
      <c r="Q60" s="7">
        <f t="shared" si="7"/>
        <v>10541000</v>
      </c>
      <c r="R60" s="8">
        <f t="shared" si="8"/>
        <v>8432800</v>
      </c>
      <c r="S60" s="8">
        <f t="shared" si="4"/>
        <v>2108200</v>
      </c>
      <c r="T60" s="5">
        <f t="shared" si="9"/>
        <v>12679912.853177309</v>
      </c>
      <c r="U60" s="27">
        <f>VLOOKUP(B60:B116,'[1]Kvalitet DSG - zbirno po ZU'!$B$9:$D$65,3,0)</f>
        <v>1</v>
      </c>
      <c r="V60" s="27">
        <f>VLOOKUP(B60:B116,'[1]Kvalitet DSG - zbirno po ZU'!$B$9:$E$65,4,0)</f>
        <v>0</v>
      </c>
      <c r="W60" s="27">
        <f>VLOOKUP(B60:B116,'[1]Kvalitet DSG - zbirno po ZU'!$B$9:$F$65,5,0)</f>
        <v>0</v>
      </c>
      <c r="X60" s="27">
        <f>VLOOKUP(B60:B116,'[1]Kvalitet DSG - zbirno po ZU'!$B$9:$G$65,6,0)</f>
        <v>0</v>
      </c>
      <c r="Y60" s="27">
        <f>VLOOKUP(B60:B116,'[1]Kvalitet DSG - zbirno po ZU'!$B$9:$H$65,7,0)</f>
        <v>0</v>
      </c>
      <c r="Z60" s="27">
        <f t="shared" si="12"/>
        <v>1</v>
      </c>
      <c r="AA60" s="5">
        <f t="shared" si="10"/>
        <v>421640</v>
      </c>
      <c r="AB60" s="30">
        <f t="shared" si="5"/>
        <v>13101552.853177309</v>
      </c>
      <c r="AC60" s="31">
        <f t="shared" si="11"/>
        <v>1.2429136565010255</v>
      </c>
    </row>
    <row r="61" spans="1:29" s="20" customFormat="1" ht="15.75" thickBot="1" x14ac:dyDescent="0.3">
      <c r="A61" s="34"/>
      <c r="B61" s="34"/>
      <c r="C61" s="34"/>
      <c r="D61" s="13"/>
      <c r="E61" s="59">
        <f>SUM(E4:E60)</f>
        <v>163845.66999999905</v>
      </c>
      <c r="F61" s="59"/>
      <c r="G61" s="59">
        <f t="shared" ref="G61:N61" si="17">SUM(G4:G60)</f>
        <v>145419.8891169992</v>
      </c>
      <c r="H61" s="59">
        <f t="shared" si="17"/>
        <v>149868.06999999861</v>
      </c>
      <c r="I61" s="59"/>
      <c r="J61" s="59">
        <f t="shared" si="17"/>
        <v>133721.9668509987</v>
      </c>
      <c r="K61" s="59">
        <f t="shared" si="17"/>
        <v>191829.74999999875</v>
      </c>
      <c r="L61" s="59"/>
      <c r="M61" s="59">
        <f t="shared" si="17"/>
        <v>176154.90871299893</v>
      </c>
      <c r="N61" s="59">
        <f t="shared" si="17"/>
        <v>455296.76468099683</v>
      </c>
      <c r="O61" s="13">
        <f>SUM(O4:O60)</f>
        <v>1.0000000000000002</v>
      </c>
      <c r="P61" s="15">
        <f>SUM(P4:P60)</f>
        <v>5933576000</v>
      </c>
      <c r="Q61" s="16">
        <f>SUM(Q4:Q60)</f>
        <v>1483394000</v>
      </c>
      <c r="R61" s="17">
        <f>SUM(R4:R60)+AA62</f>
        <v>1320699380</v>
      </c>
      <c r="S61" s="14">
        <f t="shared" ref="S61:AA61" si="18">SUM(S4:S60)</f>
        <v>296678800</v>
      </c>
      <c r="T61" s="18">
        <f t="shared" si="18"/>
        <v>1320699380.0000007</v>
      </c>
      <c r="U61" s="18">
        <f>SUM(U4:U60)</f>
        <v>32</v>
      </c>
      <c r="V61" s="18">
        <f t="shared" ref="V61:Y61" si="19">SUM(V4:V60)</f>
        <v>32</v>
      </c>
      <c r="W61" s="18">
        <f t="shared" si="19"/>
        <v>32</v>
      </c>
      <c r="X61" s="18">
        <f t="shared" si="19"/>
        <v>23</v>
      </c>
      <c r="Y61" s="18">
        <f t="shared" si="19"/>
        <v>35</v>
      </c>
      <c r="Z61" s="61">
        <f t="shared" si="18"/>
        <v>154</v>
      </c>
      <c r="AA61" s="19">
        <f t="shared" si="18"/>
        <v>162694620</v>
      </c>
      <c r="AB61" s="32">
        <f t="shared" si="5"/>
        <v>1483394000.0000007</v>
      </c>
      <c r="AC61" s="33"/>
    </row>
    <row r="62" spans="1:29" s="20" customFormat="1" ht="15.75" thickBot="1" x14ac:dyDescent="0.3">
      <c r="C62" s="21"/>
      <c r="I62" s="55"/>
      <c r="J62" s="56"/>
      <c r="K62" s="62"/>
      <c r="L62" s="63"/>
      <c r="M62" s="56"/>
      <c r="Q62" s="21"/>
      <c r="R62" s="22">
        <f>R61+S61-AA62</f>
        <v>1483394000</v>
      </c>
      <c r="U62" s="60"/>
      <c r="V62" s="60"/>
      <c r="W62" s="60"/>
      <c r="X62" s="60"/>
      <c r="Y62" s="60"/>
      <c r="AA62" s="23">
        <f>S61-AA61</f>
        <v>133984180</v>
      </c>
      <c r="AB62" s="24"/>
    </row>
    <row r="63" spans="1:29" ht="15.75" x14ac:dyDescent="0.25">
      <c r="C63" s="37"/>
      <c r="I63" s="54"/>
      <c r="K63" s="54"/>
      <c r="L63" s="54"/>
      <c r="U63" s="54"/>
      <c r="V63" s="54"/>
      <c r="W63" s="54"/>
      <c r="X63" s="54"/>
      <c r="Y63" s="54"/>
      <c r="Z63" s="38"/>
      <c r="AA63" s="38"/>
      <c r="AB63" s="38"/>
    </row>
    <row r="64" spans="1:29" ht="15.75" x14ac:dyDescent="0.25">
      <c r="C64" s="37"/>
      <c r="Z64" s="66"/>
      <c r="AA64" s="66"/>
      <c r="AB64" s="66"/>
      <c r="AC64" s="66"/>
    </row>
    <row r="65" spans="3:29" ht="15.75" x14ac:dyDescent="0.25">
      <c r="C65" s="37"/>
      <c r="Z65" s="66"/>
      <c r="AA65" s="66"/>
      <c r="AB65" s="66"/>
      <c r="AC65" s="66"/>
    </row>
    <row r="66" spans="3:29" x14ac:dyDescent="0.25">
      <c r="C66" s="37"/>
    </row>
    <row r="67" spans="3:29" x14ac:dyDescent="0.25">
      <c r="C67" s="37"/>
    </row>
    <row r="68" spans="3:29" x14ac:dyDescent="0.25">
      <c r="C68" s="37"/>
    </row>
    <row r="69" spans="3:29" x14ac:dyDescent="0.25">
      <c r="C69" s="37"/>
    </row>
    <row r="70" spans="3:29" x14ac:dyDescent="0.25">
      <c r="C70" s="37"/>
    </row>
    <row r="71" spans="3:29" x14ac:dyDescent="0.25">
      <c r="C71" s="37"/>
    </row>
    <row r="72" spans="3:29" x14ac:dyDescent="0.25">
      <c r="C72" s="37"/>
    </row>
    <row r="73" spans="3:29" x14ac:dyDescent="0.25">
      <c r="C73" s="37"/>
    </row>
    <row r="74" spans="3:29" x14ac:dyDescent="0.25">
      <c r="C74" s="37"/>
    </row>
    <row r="75" spans="3:29" x14ac:dyDescent="0.25">
      <c r="C75" s="37"/>
    </row>
    <row r="76" spans="3:29" x14ac:dyDescent="0.25">
      <c r="C76" s="37"/>
    </row>
  </sheetData>
  <autoFilter ref="A2:F62"/>
  <mergeCells count="3">
    <mergeCell ref="A1:O1"/>
    <mergeCell ref="Z64:AC64"/>
    <mergeCell ref="Z65:AC65"/>
  </mergeCells>
  <conditionalFormatting sqref="P29:P58 P4:S4 Q5:S60">
    <cfRule type="cellIs" priority="10" stopIfTrue="1" operator="equal">
      <formula>0</formula>
    </cfRule>
  </conditionalFormatting>
  <conditionalFormatting sqref="P28">
    <cfRule type="cellIs" priority="2" stopIfTrue="1" operator="equal">
      <formula>0</formula>
    </cfRule>
  </conditionalFormatting>
  <conditionalFormatting sqref="P59">
    <cfRule type="cellIs" priority="9" stopIfTrue="1" operator="equal">
      <formula>0</formula>
    </cfRule>
  </conditionalFormatting>
  <conditionalFormatting sqref="P5 P7 P9 P11 P13 P15 P17 P19 P21 P23 P25 P27 P29 P31 P33 P35 P37 P39 P41 P43 P45 P47 P49 P51 P53 P55 P57 P59 P61">
    <cfRule type="cellIs" priority="8" stopIfTrue="1" operator="equal">
      <formula>0</formula>
    </cfRule>
  </conditionalFormatting>
  <conditionalFormatting sqref="P6">
    <cfRule type="cellIs" priority="7" stopIfTrue="1" operator="equal">
      <formula>0</formula>
    </cfRule>
  </conditionalFormatting>
  <conditionalFormatting sqref="P7">
    <cfRule type="cellIs" priority="6" stopIfTrue="1" operator="equal">
      <formula>0</formula>
    </cfRule>
  </conditionalFormatting>
  <conditionalFormatting sqref="P8">
    <cfRule type="cellIs" priority="5" stopIfTrue="1" operator="equal">
      <formula>0</formula>
    </cfRule>
  </conditionalFormatting>
  <conditionalFormatting sqref="P9:P27">
    <cfRule type="cellIs" priority="4" stopIfTrue="1" operator="equal">
      <formula>0</formula>
    </cfRule>
  </conditionalFormatting>
  <conditionalFormatting sqref="P60">
    <cfRule type="cellIs" priority="3" stopIfTrue="1" operator="equal">
      <formula>0</formula>
    </cfRule>
  </conditionalFormatting>
  <conditionalFormatting sqref="E4:E60">
    <cfRule type="cellIs" priority="1" stopIfTrue="1" operator="equal">
      <formula>0</formula>
    </cfRule>
  </conditionalFormatting>
  <dataValidations count="1">
    <dataValidation allowBlank="1" showInputMessage="1" showErrorMessage="1" errorTitle="GRESKA!" error="Nisu dozvoljene izmene u Predracunu sredstava nakon 26.aprila 2012. u 8.35." sqref="P5:P60"/>
  </dataValidations>
  <pageMargins left="0.7" right="0.7" top="0.75" bottom="0.75" header="0.3" footer="0.3"/>
  <pageSetup orientation="portrait" horizontalDpi="300" verticalDpi="300" r:id="rId1"/>
  <headerFooter>
    <oddHeader>&amp;L&amp;"-,Bold"&amp;KFF0000UČINAK ZA 4. KVARTAL 2019. GODINE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Lutovac</dc:creator>
  <cp:lastModifiedBy>Tanja Glusac</cp:lastModifiedBy>
  <cp:lastPrinted>2020-02-10T08:10:20Z</cp:lastPrinted>
  <dcterms:created xsi:type="dcterms:W3CDTF">2019-04-19T11:15:30Z</dcterms:created>
  <dcterms:modified xsi:type="dcterms:W3CDTF">2020-02-10T08:22:11Z</dcterms:modified>
</cp:coreProperties>
</file>